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pc\Desktop\VO chodník\"/>
    </mc:Choice>
  </mc:AlternateContent>
  <xr:revisionPtr revIDLastSave="0" documentId="8_{68EEDE96-BB28-40B8-8747-62723F2B6608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Rekapitulácia stavby" sheetId="1" r:id="rId1"/>
    <sheet name="1 - SO 01 Chodník" sheetId="2" r:id="rId2"/>
  </sheets>
  <definedNames>
    <definedName name="_xlnm.Print_Titles" localSheetId="1">'1 - SO 01 Chodník'!$122:$122</definedName>
    <definedName name="_xlnm.Print_Titles" localSheetId="0">'Rekapitulácia stavby'!$85:$85</definedName>
    <definedName name="_xlnm.Print_Area" localSheetId="1">'1 - SO 01 Chodník'!$C$4:$Q$70,'1 - SO 01 Chodník'!$C$76:$Q$106,'1 - SO 01 Chodník'!$C$112:$Q$177</definedName>
    <definedName name="_xlnm.Print_Area" localSheetId="0">'Rekapitulácia stavby'!$C$4:$AP$70,'Rekapitulácia stavby'!$C$76:$AP$96</definedName>
  </definedNames>
  <calcPr calcId="162913"/>
</workbook>
</file>

<file path=xl/calcChain.xml><?xml version="1.0" encoding="utf-8"?>
<calcChain xmlns="http://schemas.openxmlformats.org/spreadsheetml/2006/main">
  <c r="N177" i="2" l="1"/>
  <c r="AY88" i="1"/>
  <c r="AX88" i="1"/>
  <c r="BI176" i="2"/>
  <c r="BH176" i="2"/>
  <c r="BG176" i="2"/>
  <c r="BE176" i="2"/>
  <c r="AA176" i="2"/>
  <c r="Y176" i="2"/>
  <c r="W176" i="2"/>
  <c r="BK176" i="2"/>
  <c r="N176" i="2"/>
  <c r="BF176" i="2" s="1"/>
  <c r="BI175" i="2"/>
  <c r="BH175" i="2"/>
  <c r="BG175" i="2"/>
  <c r="BE175" i="2"/>
  <c r="AA175" i="2"/>
  <c r="Y175" i="2"/>
  <c r="W175" i="2"/>
  <c r="W172" i="2" s="1"/>
  <c r="BK175" i="2"/>
  <c r="N175" i="2"/>
  <c r="BF175" i="2"/>
  <c r="BI174" i="2"/>
  <c r="BH174" i="2"/>
  <c r="BG174" i="2"/>
  <c r="BE174" i="2"/>
  <c r="AA174" i="2"/>
  <c r="AA172" i="2" s="1"/>
  <c r="Y174" i="2"/>
  <c r="W174" i="2"/>
  <c r="BK174" i="2"/>
  <c r="N174" i="2"/>
  <c r="BF174" i="2" s="1"/>
  <c r="BI173" i="2"/>
  <c r="BH173" i="2"/>
  <c r="BG173" i="2"/>
  <c r="BE173" i="2"/>
  <c r="AA173" i="2"/>
  <c r="Y173" i="2"/>
  <c r="Y172" i="2" s="1"/>
  <c r="W173" i="2"/>
  <c r="BK173" i="2"/>
  <c r="BK172" i="2" s="1"/>
  <c r="N172" i="2" s="1"/>
  <c r="N96" i="2" s="1"/>
  <c r="N173" i="2"/>
  <c r="BF173" i="2"/>
  <c r="BI171" i="2"/>
  <c r="BH171" i="2"/>
  <c r="BG171" i="2"/>
  <c r="BE171" i="2"/>
  <c r="AA171" i="2"/>
  <c r="Y171" i="2"/>
  <c r="W171" i="2"/>
  <c r="W169" i="2" s="1"/>
  <c r="W168" i="2" s="1"/>
  <c r="BK171" i="2"/>
  <c r="N171" i="2"/>
  <c r="BF171" i="2"/>
  <c r="BI170" i="2"/>
  <c r="BH170" i="2"/>
  <c r="BG170" i="2"/>
  <c r="BE170" i="2"/>
  <c r="AA170" i="2"/>
  <c r="AA169" i="2" s="1"/>
  <c r="AA168" i="2" s="1"/>
  <c r="Y170" i="2"/>
  <c r="Y169" i="2"/>
  <c r="Y168" i="2" s="1"/>
  <c r="W170" i="2"/>
  <c r="BK170" i="2"/>
  <c r="BK169" i="2" s="1"/>
  <c r="N170" i="2"/>
  <c r="BF170" i="2"/>
  <c r="BI167" i="2"/>
  <c r="BH167" i="2"/>
  <c r="BG167" i="2"/>
  <c r="BE167" i="2"/>
  <c r="AA167" i="2"/>
  <c r="AA166" i="2"/>
  <c r="Y167" i="2"/>
  <c r="Y166" i="2" s="1"/>
  <c r="W167" i="2"/>
  <c r="W166" i="2"/>
  <c r="BK167" i="2"/>
  <c r="BK166" i="2" s="1"/>
  <c r="N166" i="2" s="1"/>
  <c r="N93" i="2" s="1"/>
  <c r="N167" i="2"/>
  <c r="BF167" i="2"/>
  <c r="BI165" i="2"/>
  <c r="BH165" i="2"/>
  <c r="BG165" i="2"/>
  <c r="BE165" i="2"/>
  <c r="AA165" i="2"/>
  <c r="Y165" i="2"/>
  <c r="W165" i="2"/>
  <c r="BK165" i="2"/>
  <c r="N165" i="2"/>
  <c r="BF165" i="2"/>
  <c r="BI164" i="2"/>
  <c r="BH164" i="2"/>
  <c r="BG164" i="2"/>
  <c r="BE164" i="2"/>
  <c r="AA164" i="2"/>
  <c r="Y164" i="2"/>
  <c r="W164" i="2"/>
  <c r="BK164" i="2"/>
  <c r="N164" i="2"/>
  <c r="BF164" i="2" s="1"/>
  <c r="BI163" i="2"/>
  <c r="BH163" i="2"/>
  <c r="BG163" i="2"/>
  <c r="BE163" i="2"/>
  <c r="AA163" i="2"/>
  <c r="Y163" i="2"/>
  <c r="W163" i="2"/>
  <c r="BK163" i="2"/>
  <c r="N163" i="2"/>
  <c r="BF163" i="2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/>
  <c r="BI160" i="2"/>
  <c r="BH160" i="2"/>
  <c r="BG160" i="2"/>
  <c r="BE160" i="2"/>
  <c r="AA160" i="2"/>
  <c r="Y160" i="2"/>
  <c r="W160" i="2"/>
  <c r="BK160" i="2"/>
  <c r="N160" i="2"/>
  <c r="BF160" i="2" s="1"/>
  <c r="BI159" i="2"/>
  <c r="BH159" i="2"/>
  <c r="BG159" i="2"/>
  <c r="BE159" i="2"/>
  <c r="AA159" i="2"/>
  <c r="Y159" i="2"/>
  <c r="W159" i="2"/>
  <c r="BK159" i="2"/>
  <c r="N159" i="2"/>
  <c r="BF159" i="2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W157" i="2"/>
  <c r="BK157" i="2"/>
  <c r="N157" i="2"/>
  <c r="BF157" i="2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BK153" i="2"/>
  <c r="N153" i="2"/>
  <c r="BF153" i="2"/>
  <c r="BI152" i="2"/>
  <c r="BH152" i="2"/>
  <c r="BG152" i="2"/>
  <c r="BE152" i="2"/>
  <c r="AA152" i="2"/>
  <c r="AA151" i="2" s="1"/>
  <c r="Y152" i="2"/>
  <c r="Y151" i="2"/>
  <c r="W152" i="2"/>
  <c r="W151" i="2" s="1"/>
  <c r="BK152" i="2"/>
  <c r="BK151" i="2"/>
  <c r="N151" i="2"/>
  <c r="N92" i="2" s="1"/>
  <c r="N152" i="2"/>
  <c r="BF152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W142" i="2" s="1"/>
  <c r="BK145" i="2"/>
  <c r="N145" i="2"/>
  <c r="BF145" i="2"/>
  <c r="BI144" i="2"/>
  <c r="BH144" i="2"/>
  <c r="BG144" i="2"/>
  <c r="BE144" i="2"/>
  <c r="AA144" i="2"/>
  <c r="AA142" i="2" s="1"/>
  <c r="Y144" i="2"/>
  <c r="W144" i="2"/>
  <c r="BK144" i="2"/>
  <c r="N144" i="2"/>
  <c r="BF144" i="2" s="1"/>
  <c r="BI143" i="2"/>
  <c r="BH143" i="2"/>
  <c r="BG143" i="2"/>
  <c r="BE143" i="2"/>
  <c r="AA143" i="2"/>
  <c r="Y143" i="2"/>
  <c r="Y142" i="2" s="1"/>
  <c r="W143" i="2"/>
  <c r="BK143" i="2"/>
  <c r="BK142" i="2" s="1"/>
  <c r="N142" i="2" s="1"/>
  <c r="N91" i="2" s="1"/>
  <c r="N143" i="2"/>
  <c r="BF143" i="2"/>
  <c r="BI141" i="2"/>
  <c r="BH141" i="2"/>
  <c r="BG141" i="2"/>
  <c r="BE141" i="2"/>
  <c r="AA141" i="2"/>
  <c r="Y141" i="2"/>
  <c r="W141" i="2"/>
  <c r="BK141" i="2"/>
  <c r="N141" i="2"/>
  <c r="BF141" i="2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N127" i="2"/>
  <c r="BF127" i="2"/>
  <c r="BI126" i="2"/>
  <c r="BH126" i="2"/>
  <c r="BG126" i="2"/>
  <c r="BE126" i="2"/>
  <c r="AA126" i="2"/>
  <c r="AA125" i="2" s="1"/>
  <c r="Y126" i="2"/>
  <c r="Y125" i="2" s="1"/>
  <c r="Y124" i="2" s="1"/>
  <c r="Y123" i="2" s="1"/>
  <c r="W126" i="2"/>
  <c r="W125" i="2" s="1"/>
  <c r="W124" i="2" s="1"/>
  <c r="W123" i="2" s="1"/>
  <c r="AU88" i="1" s="1"/>
  <c r="AU87" i="1" s="1"/>
  <c r="BK126" i="2"/>
  <c r="BK125" i="2" s="1"/>
  <c r="N126" i="2"/>
  <c r="BF126" i="2" s="1"/>
  <c r="F117" i="2"/>
  <c r="F11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H32" i="2" s="1"/>
  <c r="AZ88" i="1" s="1"/>
  <c r="AZ87" i="1" s="1"/>
  <c r="BI100" i="2"/>
  <c r="BH100" i="2"/>
  <c r="BG100" i="2"/>
  <c r="BE100" i="2"/>
  <c r="BI99" i="2"/>
  <c r="H36" i="2" s="1"/>
  <c r="BD88" i="1" s="1"/>
  <c r="BD87" i="1" s="1"/>
  <c r="W35" i="1" s="1"/>
  <c r="BH99" i="2"/>
  <c r="H35" i="2" s="1"/>
  <c r="BC88" i="1" s="1"/>
  <c r="BC87" i="1" s="1"/>
  <c r="BG99" i="2"/>
  <c r="H34" i="2"/>
  <c r="BB88" i="1" s="1"/>
  <c r="BB87" i="1" s="1"/>
  <c r="BE99" i="2"/>
  <c r="F81" i="2"/>
  <c r="F79" i="2"/>
  <c r="O21" i="2"/>
  <c r="E21" i="2"/>
  <c r="M120" i="2" s="1"/>
  <c r="O20" i="2"/>
  <c r="O18" i="2"/>
  <c r="E18" i="2"/>
  <c r="M119" i="2" s="1"/>
  <c r="M83" i="2"/>
  <c r="O17" i="2"/>
  <c r="O15" i="2"/>
  <c r="E15" i="2"/>
  <c r="F120" i="2"/>
  <c r="F84" i="2"/>
  <c r="O14" i="2"/>
  <c r="O12" i="2"/>
  <c r="E12" i="2"/>
  <c r="F83" i="2" s="1"/>
  <c r="F119" i="2"/>
  <c r="O11" i="2"/>
  <c r="O9" i="2"/>
  <c r="M81" i="2" s="1"/>
  <c r="M117" i="2"/>
  <c r="F6" i="2"/>
  <c r="F114" i="2"/>
  <c r="F78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AV87" i="1" l="1"/>
  <c r="BK168" i="2"/>
  <c r="N168" i="2" s="1"/>
  <c r="N94" i="2" s="1"/>
  <c r="N169" i="2"/>
  <c r="N95" i="2" s="1"/>
  <c r="W33" i="1"/>
  <c r="AX87" i="1"/>
  <c r="W34" i="1"/>
  <c r="AY87" i="1"/>
  <c r="AA124" i="2"/>
  <c r="AA123" i="2" s="1"/>
  <c r="BK124" i="2"/>
  <c r="N125" i="2"/>
  <c r="N90" i="2" s="1"/>
  <c r="M32" i="2"/>
  <c r="AV88" i="1" s="1"/>
  <c r="M84" i="2"/>
  <c r="N124" i="2" l="1"/>
  <c r="N89" i="2" s="1"/>
  <c r="BK123" i="2"/>
  <c r="N123" i="2" s="1"/>
  <c r="N88" i="2" s="1"/>
  <c r="N103" i="2" l="1"/>
  <c r="BF103" i="2" s="1"/>
  <c r="N101" i="2"/>
  <c r="BF101" i="2" s="1"/>
  <c r="M27" i="2"/>
  <c r="N104" i="2"/>
  <c r="BF104" i="2" s="1"/>
  <c r="N102" i="2"/>
  <c r="BF102" i="2" s="1"/>
  <c r="N100" i="2"/>
  <c r="BF100" i="2" s="1"/>
  <c r="N99" i="2"/>
  <c r="BF99" i="2" l="1"/>
  <c r="N98" i="2"/>
  <c r="M28" i="2" l="1"/>
  <c r="L106" i="2"/>
  <c r="H33" i="2"/>
  <c r="BA88" i="1" s="1"/>
  <c r="BA87" i="1" s="1"/>
  <c r="M33" i="2"/>
  <c r="AW88" i="1" s="1"/>
  <c r="AT88" i="1" s="1"/>
  <c r="W32" i="1" l="1"/>
  <c r="AW87" i="1"/>
  <c r="AS88" i="1"/>
  <c r="AS87" i="1" s="1"/>
  <c r="M30" i="2"/>
  <c r="AG88" i="1" l="1"/>
  <c r="L38" i="2"/>
  <c r="AK32" i="1"/>
  <c r="AT87" i="1"/>
  <c r="AG87" i="1" l="1"/>
  <c r="AN88" i="1"/>
  <c r="AG94" i="1" l="1"/>
  <c r="AN87" i="1"/>
  <c r="AG92" i="1"/>
  <c r="AG93" i="1"/>
  <c r="AK26" i="1"/>
  <c r="AG91" i="1"/>
  <c r="AG90" i="1" l="1"/>
  <c r="AV91" i="1"/>
  <c r="BY91" i="1" s="1"/>
  <c r="AK31" i="1" s="1"/>
  <c r="CD91" i="1"/>
  <c r="AV92" i="1"/>
  <c r="BY92" i="1" s="1"/>
  <c r="CD92" i="1"/>
  <c r="AV93" i="1"/>
  <c r="BY93" i="1" s="1"/>
  <c r="CD93" i="1"/>
  <c r="CD94" i="1"/>
  <c r="AV94" i="1"/>
  <c r="BY94" i="1" s="1"/>
  <c r="AN93" i="1" l="1"/>
  <c r="AN92" i="1"/>
  <c r="AN91" i="1"/>
  <c r="AN90" i="1" s="1"/>
  <c r="AN96" i="1" s="1"/>
  <c r="AK27" i="1"/>
  <c r="AK29" i="1" s="1"/>
  <c r="AK37" i="1" s="1"/>
  <c r="AG96" i="1"/>
  <c r="AN94" i="1"/>
  <c r="W31" i="1"/>
</calcChain>
</file>

<file path=xl/sharedStrings.xml><?xml version="1.0" encoding="utf-8"?>
<sst xmlns="http://schemas.openxmlformats.org/spreadsheetml/2006/main" count="979" uniqueCount="330">
  <si>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</si>
  <si>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</si>
  <si>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</si>
  <si>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</si>
  <si>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</si>
  <si>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</si>
  <si>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</si>
  <si>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</si>
  <si>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</si>
  <si>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</si>
  <si>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</si>
  <si>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</si>
  <si>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</si>
  <si>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</si>
  <si>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</si>
  <si>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22062018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</si>
  <si>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</si>
  <si>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</si>
  <si>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chodníka pozdĺž cesty II/500 (od mostu pri RD č.23-po RD č.39)</t>
  </si>
  <si>
    <t>JKSO:</t>
  </si>
  <si>
    <t/>
  </si>
  <si>
    <t>KS:</t>
  </si>
  <si>
    <t>Miesto:</t>
  </si>
  <si>
    <t>Sobotište</t>
  </si>
  <si>
    <t>Dátum:</t>
  </si>
  <si>
    <t>22.6.2018</t>
  </si>
  <si>
    <t>Objednávateľ:</t>
  </si>
  <si>
    <t>IČO:</t>
  </si>
  <si>
    <t xml:space="preserve"> 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</si>
  <si>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</si>
  <si>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</si>
  <si>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</si>
  <si>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</si>
  <si>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</si>
  <si>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</si>
  <si>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</si>
  <si>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</si>
  <si>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</si>
  <si>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</si>
  <si>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</si>
  <si>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</si>
  <si>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</si>
  <si>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</si>
  <si>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</si>
  <si>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</si>
  <si>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</si>
  <si>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</si>
  <si>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</si>
  <si>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</si>
  <si>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</si>
  <si>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</si>
  <si>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</si>
  <si>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</si>
  <si>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</si>
  <si>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</si>
  <si>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</si>
  <si>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</si>
  <si>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</si>
  <si>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</si>
  <si>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</si>
  <si>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</si>
  <si>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</si>
  <si>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</si>
  <si>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</si>
  <si>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</si>
  <si>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</si>
  <si>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</si>
  <si>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</si>
  <si>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</si>
  <si>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</si>
  <si>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</si>
  <si>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</si>
  <si>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</si>
  <si>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</si>
  <si>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</si>
  <si>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</si>
  <si>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</si>
  <si>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</si>
  <si>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</si>
  <si>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{d5bd9038-9232-46c8-ba1b-0445f764d6b8}</t>
  </si>
  <si>
    <t>{00000000-0000-0000-0000-000000000000}</t>
  </si>
  <si>
    <t>/</t>
  </si>
  <si>
    <t>1</t>
  </si>
  <si>
    <t>SO 01 Chodník</t>
  </si>
  <si>
    <t>{271bb35a-8d4f-4302-a309-d2c82b726e23}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</si>
  <si>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</si>
  <si>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</si>
  <si>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</si>
  <si>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</si>
  <si>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</si>
  <si>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</si>
  <si>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</si>
  <si>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</si>
  <si>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</si>
  <si>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</si>
  <si>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</si>
  <si>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</si>
  <si>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</si>
  <si>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</si>
  <si>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</si>
  <si>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</si>
  <si>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1 - SO 01 Chodník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</si>
  <si>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</si>
  <si>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</si>
  <si>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</si>
  <si>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</si>
  <si>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</si>
  <si>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</si>
  <si>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</si>
  <si>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</si>
  <si>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</si>
  <si>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</si>
  <si>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</si>
  <si>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</si>
  <si>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</si>
  <si>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VRN - Vedľajšie rozpočtové náklady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</si>
  <si>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</si>
  <si>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</si>
  <si>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</si>
  <si>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</si>
  <si>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</si>
  <si>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</si>
  <si>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</si>
  <si>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</si>
  <si>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</si>
  <si>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</si>
  <si>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</si>
  <si>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</si>
  <si>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</si>
  <si>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</si>
  <si>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</si>
  <si>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</si>
  <si>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</si>
  <si>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</si>
  <si>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</si>
  <si>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</si>
  <si>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</si>
  <si>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</si>
  <si>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</si>
  <si>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</si>
  <si>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</si>
  <si>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</si>
  <si>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113106511</t>
  </si>
  <si>
    <t>Rozoberanie dlažby v ploche nad 200 m2 z veľkých kociek,  -0,41700t</t>
  </si>
  <si>
    <t>m2</t>
  </si>
  <si>
    <t>4</t>
  </si>
  <si>
    <t>-820529464</t>
  </si>
  <si>
    <t>113107142</t>
  </si>
  <si>
    <t>Odstránenie krytu asfaltového v ploche do 200 m2, hr. nad 50 do 100 mm,  -0,18100t</t>
  </si>
  <si>
    <t>813774264</t>
  </si>
  <si>
    <t>10</t>
  </si>
  <si>
    <t>113152120</t>
  </si>
  <si>
    <t>Frézovanie asf. podkladu alebo krytu bez prek., plochy do 500 m2, pruh š. do 0,5 m, hr. 40 mm  0,102 t</t>
  </si>
  <si>
    <t>1917144161</t>
  </si>
  <si>
    <t>7</t>
  </si>
  <si>
    <t>113205111</t>
  </si>
  <si>
    <t>Vytrhanie obrúb betónových, chodníkových ležatých,  -0,23000t</t>
  </si>
  <si>
    <t>m</t>
  </si>
  <si>
    <t>-955967316</t>
  </si>
  <si>
    <t>8</t>
  </si>
  <si>
    <t>113206111</t>
  </si>
  <si>
    <t>Vytrhanie obrúb betónových, s vybúraním lôžka, z krajníkov alebo obrubníkov stojatých,  -0,14500t</t>
  </si>
  <si>
    <t>1022535578</t>
  </si>
  <si>
    <t>9</t>
  </si>
  <si>
    <t>113208111</t>
  </si>
  <si>
    <t>Vytrhanie obrúb betonových, s vybúraním lôžka, záhonových,  -0,04000t</t>
  </si>
  <si>
    <t>-1420606620</t>
  </si>
  <si>
    <t>113307121</t>
  </si>
  <si>
    <t>Odstránenie podkladu v ploche do 200 m2 z kameniva hrubého drveného, hr. do 100 mm,  -0,13000t</t>
  </si>
  <si>
    <t>1853256878</t>
  </si>
  <si>
    <t>3</t>
  </si>
  <si>
    <t>113307131</t>
  </si>
  <si>
    <t>Odstránenie podkladu v ploche do 200 m2 z betónu prostého, hr. vrstvy do 150 mm,  -0,22500t</t>
  </si>
  <si>
    <t>-757888379</t>
  </si>
  <si>
    <t>11</t>
  </si>
  <si>
    <t>122201102</t>
  </si>
  <si>
    <t>Odkopávka a prekopávka nezapažená v hornine 3, nad 100 do 1000 m3</t>
  </si>
  <si>
    <t>m3</t>
  </si>
  <si>
    <t>1314887298</t>
  </si>
  <si>
    <t>12</t>
  </si>
  <si>
    <t>122201109</t>
  </si>
  <si>
    <t>Odkopávky a prekopávky nezapažené. Príplatok k cenám za lepivosť horniny 3</t>
  </si>
  <si>
    <t>-979002610</t>
  </si>
  <si>
    <t>13</t>
  </si>
  <si>
    <t>162501102</t>
  </si>
  <si>
    <t>Vodorovné premiestnenie výkopku po spevnenej ceste z horniny tr.1-4, do 100 m3 na vzdialenosť do 3000 m</t>
  </si>
  <si>
    <t>598425144</t>
  </si>
  <si>
    <t>14</t>
  </si>
  <si>
    <t>167101101</t>
  </si>
  <si>
    <t>Nakladanie neuľahnutého výkopku z hornín tr.1-4 do 100 m3</t>
  </si>
  <si>
    <t>-1170439244</t>
  </si>
  <si>
    <t>15</t>
  </si>
  <si>
    <t>171101104</t>
  </si>
  <si>
    <t>Uloženie sypaniny do násypu  súdržnej horniny s mierou zhutnenia nad 100 do 102 % podľa Proctor-Standard</t>
  </si>
  <si>
    <t>-561443077</t>
  </si>
  <si>
    <t>16</t>
  </si>
  <si>
    <t>180402111</t>
  </si>
  <si>
    <t>Založenie trávnika parkového výsevom v rovine do 1:5</t>
  </si>
  <si>
    <t>547240344</t>
  </si>
  <si>
    <t>17</t>
  </si>
  <si>
    <t>M</t>
  </si>
  <si>
    <t>005720001400</t>
  </si>
  <si>
    <t>Osivá tráv - semená parkovej zmesi</t>
  </si>
  <si>
    <t>kg</t>
  </si>
  <si>
    <t>1223175906</t>
  </si>
  <si>
    <t>18</t>
  </si>
  <si>
    <t>181101102</t>
  </si>
  <si>
    <t>Úprava pláne v zárezoch v hornine 1-4 so zhutnením</t>
  </si>
  <si>
    <t>-1480013941</t>
  </si>
  <si>
    <t>564752111</t>
  </si>
  <si>
    <t>Podklad alebo kryt z kameniva hrubého drveného veľ. 32-63mm(vibr.štrk) po zhut.hr. 150 mm</t>
  </si>
  <si>
    <t>-546616605</t>
  </si>
  <si>
    <t>21</t>
  </si>
  <si>
    <t>564762111</t>
  </si>
  <si>
    <t>Podklad alebo kryt z kameniva hrubého drveného veľ. 32-63mm(vibr.štrk) po zhut.hr. 200 mm</t>
  </si>
  <si>
    <t>-1373237037</t>
  </si>
  <si>
    <t>19</t>
  </si>
  <si>
    <t>564861111</t>
  </si>
  <si>
    <t>Podklad zo štrkodrviny s rozprestretím a zhutnením, po zhutnení hr. 200 mm</t>
  </si>
  <si>
    <t>-1604424332</t>
  </si>
  <si>
    <t>22</t>
  </si>
  <si>
    <t>596911112</t>
  </si>
  <si>
    <t>Kladenie zámkovej dlažby hr. 6 cm pre peších nad 20 m2 so zriadením lôžka z kameniva hr. 4 cm</t>
  </si>
  <si>
    <t>1272400629</t>
  </si>
  <si>
    <t>23</t>
  </si>
  <si>
    <t>592460009600</t>
  </si>
  <si>
    <t>Dlažba betónová KLASIKO, rozmer 200x200x60 mm, sivá</t>
  </si>
  <si>
    <t>1965839736</t>
  </si>
  <si>
    <t>24</t>
  </si>
  <si>
    <t>596911212</t>
  </si>
  <si>
    <t>Kladenie zámkovej dlažby  hr. 8 cm pre peších nad 20 m2 so zriadením lôžka z kameniva hr. 4 cm</t>
  </si>
  <si>
    <t>1543464949</t>
  </si>
  <si>
    <t>25</t>
  </si>
  <si>
    <t>592460011700</t>
  </si>
  <si>
    <t>Dlažba betónová KLASIKO, rozmer 200x200x80 mm, sivá</t>
  </si>
  <si>
    <t>-817452108</t>
  </si>
  <si>
    <t>33</t>
  </si>
  <si>
    <t>599141111</t>
  </si>
  <si>
    <t>Tesniaci pás -  asfaltová zálievka</t>
  </si>
  <si>
    <t>-269410286</t>
  </si>
  <si>
    <t>26</t>
  </si>
  <si>
    <t>916561111</t>
  </si>
  <si>
    <t>Osadenie záhonového alebo parkového obrubníka betón., do lôžka z bet. pros. tr. C 12/15 s bočnou oporou</t>
  </si>
  <si>
    <t>572193077</t>
  </si>
  <si>
    <t>27</t>
  </si>
  <si>
    <t>592170001800</t>
  </si>
  <si>
    <t>Obrubník parkový, lxšxv 1000x50x200 mm, sivá</t>
  </si>
  <si>
    <t>ks</t>
  </si>
  <si>
    <t>1000912223</t>
  </si>
  <si>
    <t>28</t>
  </si>
  <si>
    <t>917862111</t>
  </si>
  <si>
    <t>Osadenie chodník. obrubníka betónového stojatého do lôžka z betónu prosteho tr. C 12/15 s bočnou oporou</t>
  </si>
  <si>
    <t>-386487909</t>
  </si>
  <si>
    <t>29</t>
  </si>
  <si>
    <t>592170002200</t>
  </si>
  <si>
    <t>Obrubník cestný, lxšxv 1000x150x260 mm, skosenie 120/40 mm</t>
  </si>
  <si>
    <t>12198381</t>
  </si>
  <si>
    <t>30</t>
  </si>
  <si>
    <t>592170002400</t>
  </si>
  <si>
    <t>Obrubník cestný nábehový, lxšxv 1000x200x150(100) mm</t>
  </si>
  <si>
    <t>310480014</t>
  </si>
  <si>
    <t>31</t>
  </si>
  <si>
    <t>592170000700</t>
  </si>
  <si>
    <t>Obrubník prechodový ľavý, lxšxv 1000x200(150)x150(260) mm</t>
  </si>
  <si>
    <t>399747474</t>
  </si>
  <si>
    <t>32</t>
  </si>
  <si>
    <t>592170000800</t>
  </si>
  <si>
    <t>Obrubník  prechodový pravý, lxšxv 1000x200(150)x150(260) mm</t>
  </si>
  <si>
    <t>-1129764891</t>
  </si>
  <si>
    <t>5</t>
  </si>
  <si>
    <t>919735111</t>
  </si>
  <si>
    <t>Rezanie existujúceho asfaltového krytu alebo podkladu hĺbky do 50 mm</t>
  </si>
  <si>
    <t>1707100537</t>
  </si>
  <si>
    <t>6</t>
  </si>
  <si>
    <t>919735112</t>
  </si>
  <si>
    <t>Rezanie existujúceho asfaltového krytu alebo podkladu hĺbky nad 50 do 100 mm</t>
  </si>
  <si>
    <t>-737840169</t>
  </si>
  <si>
    <t>36</t>
  </si>
  <si>
    <t>979082213</t>
  </si>
  <si>
    <t>Vodorovná doprava sutiny so zložením a hrubým urovnaním na vzdialenosť do 1 km</t>
  </si>
  <si>
    <t>t</t>
  </si>
  <si>
    <t>-875108635</t>
  </si>
  <si>
    <t>37</t>
  </si>
  <si>
    <t>979082219</t>
  </si>
  <si>
    <t>Príplatok k cene za každý ďalší aj začatý 1 km nad 1 km</t>
  </si>
  <si>
    <t>-1282921659</t>
  </si>
  <si>
    <t>38</t>
  </si>
  <si>
    <t>979087212</t>
  </si>
  <si>
    <t>Nakladanie na dopravné prostriedky pre vodorovnú dopravu sutiny</t>
  </si>
  <si>
    <t>-1906608062</t>
  </si>
  <si>
    <t>39</t>
  </si>
  <si>
    <t>979089012</t>
  </si>
  <si>
    <t>Poplatok za skladovanie - betón, tehly, dlaždice (17 01 ), ostatné</t>
  </si>
  <si>
    <t>2121145728</t>
  </si>
  <si>
    <t>40</t>
  </si>
  <si>
    <t>979089212</t>
  </si>
  <si>
    <t>Poplatok za skladovanie - bitúmenové zmesi, uholný decht, dechtové výrobky (17 03 ), ostatné</t>
  </si>
  <si>
    <t>-1944955937</t>
  </si>
  <si>
    <t>41</t>
  </si>
  <si>
    <t>998225111</t>
  </si>
  <si>
    <t>Presun hmôt pre pozemnú komunikáciu a letisko s krytom asfaltovým akejkoľvek dĺžky objektu</t>
  </si>
  <si>
    <t>313142272</t>
  </si>
  <si>
    <t>34</t>
  </si>
  <si>
    <t>711132101</t>
  </si>
  <si>
    <t>Zhotovenie  izolácie proti zemnej vlhkosti zvislá AIP na sucho</t>
  </si>
  <si>
    <t>-226477802</t>
  </si>
  <si>
    <t>35</t>
  </si>
  <si>
    <t>628310001000</t>
  </si>
  <si>
    <t>Pás asfaltový HYDROBIT V 60 S 35 pre spodné vrstvy</t>
  </si>
  <si>
    <t>1641467466</t>
  </si>
  <si>
    <t>42</t>
  </si>
  <si>
    <t>000300012</t>
  </si>
  <si>
    <t>Geodetické práce - vykonávané pred výstavbou výškové merania</t>
  </si>
  <si>
    <t>súb</t>
  </si>
  <si>
    <t>1024</t>
  </si>
  <si>
    <t>949331995</t>
  </si>
  <si>
    <t>43</t>
  </si>
  <si>
    <t>000300031</t>
  </si>
  <si>
    <t>Geodetické práce - vykonávané po výstavbe zameranie skutočného vyhotovenia stavby</t>
  </si>
  <si>
    <t>396037551</t>
  </si>
  <si>
    <t>44</t>
  </si>
  <si>
    <t>000600024</t>
  </si>
  <si>
    <t>Zariadenie staveniska - prenosné dopravné značenie po stavenisku</t>
  </si>
  <si>
    <t>1322350005</t>
  </si>
  <si>
    <t>45</t>
  </si>
  <si>
    <t>001000033</t>
  </si>
  <si>
    <t>Inžinierska činnosť - skúšky a revízie zaťažkávacie skúšky</t>
  </si>
  <si>
    <t>1550755445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</si>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</sst>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</xf>
    <xf numFmtId="49" fontId="33" fillId="0" borderId="25" xfId="0" applyNumberFormat="1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center" vertical="center" wrapText="1"/>
    </xf>
    <xf numFmtId="167" fontId="33" fillId="0" borderId="25" xfId="0" applyNumberFormat="1" applyFont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7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</xf>
    <xf numFmtId="167" fontId="0" fillId="0" borderId="25" xfId="0" applyNumberFormat="1" applyFont="1" applyBorder="1" applyAlignment="1" applyProtection="1">
      <alignment vertical="center"/>
    </xf>
    <xf numFmtId="0" fontId="33" fillId="0" borderId="25" xfId="0" applyFont="1" applyBorder="1" applyAlignment="1" applyProtection="1">
      <alignment horizontal="left" vertical="center" wrapText="1"/>
    </xf>
    <xf numFmtId="167" fontId="33" fillId="4" borderId="25" xfId="0" applyNumberFormat="1" applyFont="1" applyFill="1" applyBorder="1" applyAlignment="1" applyProtection="1">
      <alignment vertical="center"/>
      <protection locked="0"/>
    </xf>
    <xf numFmtId="167" fontId="33" fillId="4" borderId="25" xfId="0" applyNumberFormat="1" applyFont="1" applyFill="1" applyBorder="1" applyAlignment="1" applyProtection="1">
      <alignment vertical="center"/>
    </xf>
    <xf numFmtId="167" fontId="33" fillId="0" borderId="25" xfId="0" applyNumberFormat="1" applyFont="1" applyBorder="1" applyAlignment="1" applyProtection="1">
      <alignment vertical="center"/>
    </xf>
    <xf numFmtId="167" fontId="23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/>
    <xf numFmtId="167" fontId="5" fillId="0" borderId="0" xfId="0" applyNumberFormat="1" applyFont="1" applyBorder="1" applyAlignment="1" applyProtection="1">
      <alignment vertical="center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167" fontId="5" fillId="0" borderId="23" xfId="0" applyNumberFormat="1" applyFont="1" applyBorder="1" applyAlignment="1" applyProtection="1"/>
    <xf numFmtId="167" fontId="5" fillId="0" borderId="23" xfId="0" applyNumberFormat="1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" customHeight="1">
      <c r="C2" s="174" t="s">
        <v>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R2" s="219" t="s">
        <v>8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8" t="s">
        <v>9</v>
      </c>
      <c r="BT2" s="18" t="s">
        <v>10</v>
      </c>
    </row>
    <row r="3" spans="1:73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" customHeight="1">
      <c r="B4" s="22"/>
      <c r="C4" s="176" t="s">
        <v>11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23"/>
      <c r="AS4" s="17" t="s">
        <v>12</v>
      </c>
      <c r="BE4" s="24" t="s">
        <v>13</v>
      </c>
      <c r="BS4" s="18" t="s">
        <v>9</v>
      </c>
    </row>
    <row r="5" spans="1:73" ht="14.4" customHeight="1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180" t="s">
        <v>15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25"/>
      <c r="AQ5" s="23"/>
      <c r="BE5" s="178" t="s">
        <v>16</v>
      </c>
      <c r="BS5" s="18" t="s">
        <v>9</v>
      </c>
    </row>
    <row r="6" spans="1:73" ht="36.9" customHeight="1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182" t="s">
        <v>18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25"/>
      <c r="AQ6" s="23"/>
      <c r="BE6" s="179"/>
      <c r="BS6" s="18" t="s">
        <v>9</v>
      </c>
    </row>
    <row r="7" spans="1:73" ht="14.4" customHeight="1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20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21</v>
      </c>
      <c r="AL7" s="25"/>
      <c r="AM7" s="25"/>
      <c r="AN7" s="27" t="s">
        <v>20</v>
      </c>
      <c r="AO7" s="25"/>
      <c r="AP7" s="25"/>
      <c r="AQ7" s="23"/>
      <c r="BE7" s="179"/>
      <c r="BS7" s="18" t="s">
        <v>9</v>
      </c>
    </row>
    <row r="8" spans="1:73" ht="14.4" customHeight="1">
      <c r="B8" s="22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30" t="s">
        <v>25</v>
      </c>
      <c r="AO8" s="25"/>
      <c r="AP8" s="25"/>
      <c r="AQ8" s="23"/>
      <c r="BE8" s="179"/>
      <c r="BS8" s="18" t="s">
        <v>9</v>
      </c>
    </row>
    <row r="9" spans="1:73" ht="14.4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9"/>
      <c r="BS9" s="18" t="s">
        <v>9</v>
      </c>
    </row>
    <row r="10" spans="1:73" ht="14.4" customHeight="1">
      <c r="B10" s="22"/>
      <c r="C10" s="25"/>
      <c r="D10" s="29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27</v>
      </c>
      <c r="AL10" s="25"/>
      <c r="AM10" s="25"/>
      <c r="AN10" s="27" t="s">
        <v>20</v>
      </c>
      <c r="AO10" s="25"/>
      <c r="AP10" s="25"/>
      <c r="AQ10" s="23"/>
      <c r="BE10" s="179"/>
      <c r="BS10" s="18" t="s">
        <v>9</v>
      </c>
    </row>
    <row r="11" spans="1:73" ht="18.45" customHeight="1">
      <c r="B11" s="22"/>
      <c r="C11" s="25"/>
      <c r="D11" s="25"/>
      <c r="E11" s="27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29</v>
      </c>
      <c r="AL11" s="25"/>
      <c r="AM11" s="25"/>
      <c r="AN11" s="27" t="s">
        <v>20</v>
      </c>
      <c r="AO11" s="25"/>
      <c r="AP11" s="25"/>
      <c r="AQ11" s="23"/>
      <c r="BE11" s="179"/>
      <c r="BS11" s="18" t="s">
        <v>9</v>
      </c>
    </row>
    <row r="12" spans="1:73" ht="6.9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9"/>
      <c r="BS12" s="18" t="s">
        <v>9</v>
      </c>
    </row>
    <row r="13" spans="1:73" ht="14.4" customHeight="1">
      <c r="B13" s="22"/>
      <c r="C13" s="25"/>
      <c r="D13" s="29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27</v>
      </c>
      <c r="AL13" s="25"/>
      <c r="AM13" s="25"/>
      <c r="AN13" s="31" t="s">
        <v>31</v>
      </c>
      <c r="AO13" s="25"/>
      <c r="AP13" s="25"/>
      <c r="AQ13" s="23"/>
      <c r="BE13" s="179"/>
      <c r="BS13" s="18" t="s">
        <v>9</v>
      </c>
    </row>
    <row r="14" spans="1:73" ht="13.2">
      <c r="B14" s="22"/>
      <c r="C14" s="25"/>
      <c r="D14" s="25"/>
      <c r="E14" s="183" t="s">
        <v>31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9" t="s">
        <v>29</v>
      </c>
      <c r="AL14" s="25"/>
      <c r="AM14" s="25"/>
      <c r="AN14" s="31" t="s">
        <v>31</v>
      </c>
      <c r="AO14" s="25"/>
      <c r="AP14" s="25"/>
      <c r="AQ14" s="23"/>
      <c r="BE14" s="179"/>
      <c r="BS14" s="18" t="s">
        <v>9</v>
      </c>
    </row>
    <row r="15" spans="1:73" ht="6.9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9"/>
      <c r="BS15" s="18" t="s">
        <v>6</v>
      </c>
    </row>
    <row r="16" spans="1:73" ht="14.4" customHeight="1">
      <c r="B16" s="22"/>
      <c r="C16" s="25"/>
      <c r="D16" s="29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27</v>
      </c>
      <c r="AL16" s="25"/>
      <c r="AM16" s="25"/>
      <c r="AN16" s="27" t="s">
        <v>20</v>
      </c>
      <c r="AO16" s="25"/>
      <c r="AP16" s="25"/>
      <c r="AQ16" s="23"/>
      <c r="BE16" s="179"/>
      <c r="BS16" s="18" t="s">
        <v>6</v>
      </c>
    </row>
    <row r="17" spans="2:71" ht="18.45" customHeight="1">
      <c r="B17" s="22"/>
      <c r="C17" s="25"/>
      <c r="D17" s="25"/>
      <c r="E17" s="27" t="s">
        <v>28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29</v>
      </c>
      <c r="AL17" s="25"/>
      <c r="AM17" s="25"/>
      <c r="AN17" s="27" t="s">
        <v>20</v>
      </c>
      <c r="AO17" s="25"/>
      <c r="AP17" s="25"/>
      <c r="AQ17" s="23"/>
      <c r="BE17" s="179"/>
      <c r="BS17" s="18" t="s">
        <v>33</v>
      </c>
    </row>
    <row r="18" spans="2:71" ht="6.9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9"/>
      <c r="BS18" s="18" t="s">
        <v>34</v>
      </c>
    </row>
    <row r="19" spans="2:71" ht="14.4" customHeight="1">
      <c r="B19" s="22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27</v>
      </c>
      <c r="AL19" s="25"/>
      <c r="AM19" s="25"/>
      <c r="AN19" s="27" t="s">
        <v>20</v>
      </c>
      <c r="AO19" s="25"/>
      <c r="AP19" s="25"/>
      <c r="AQ19" s="23"/>
      <c r="BE19" s="179"/>
      <c r="BS19" s="18" t="s">
        <v>34</v>
      </c>
    </row>
    <row r="20" spans="2:71" ht="18.45" customHeight="1">
      <c r="B20" s="22"/>
      <c r="C20" s="25"/>
      <c r="D20" s="25"/>
      <c r="E20" s="27" t="s">
        <v>28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29</v>
      </c>
      <c r="AL20" s="25"/>
      <c r="AM20" s="25"/>
      <c r="AN20" s="27" t="s">
        <v>20</v>
      </c>
      <c r="AO20" s="25"/>
      <c r="AP20" s="25"/>
      <c r="AQ20" s="23"/>
      <c r="BE20" s="179"/>
    </row>
    <row r="21" spans="2:71" ht="6.9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9"/>
    </row>
    <row r="22" spans="2:71" ht="13.2">
      <c r="B22" s="22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9"/>
    </row>
    <row r="23" spans="2:71" ht="16.5" customHeight="1">
      <c r="B23" s="22"/>
      <c r="C23" s="25"/>
      <c r="D23" s="25"/>
      <c r="E23" s="185" t="s">
        <v>20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25"/>
      <c r="AP23" s="25"/>
      <c r="AQ23" s="23"/>
      <c r="BE23" s="179"/>
    </row>
    <row r="24" spans="2:71" ht="6.9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9"/>
    </row>
    <row r="25" spans="2:71" ht="6.9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9"/>
    </row>
    <row r="26" spans="2:71" ht="14.4" customHeight="1">
      <c r="B26" s="22"/>
      <c r="C26" s="25"/>
      <c r="D26" s="33" t="s">
        <v>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6">
        <f>ROUND(AG87,2)</f>
        <v>0</v>
      </c>
      <c r="AL26" s="181"/>
      <c r="AM26" s="181"/>
      <c r="AN26" s="181"/>
      <c r="AO26" s="181"/>
      <c r="AP26" s="25"/>
      <c r="AQ26" s="23"/>
      <c r="BE26" s="179"/>
    </row>
    <row r="27" spans="2:71" ht="14.4" customHeight="1">
      <c r="B27" s="22"/>
      <c r="C27" s="25"/>
      <c r="D27" s="33" t="s">
        <v>38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6">
        <f>ROUND(AG90,2)</f>
        <v>0</v>
      </c>
      <c r="AL27" s="186"/>
      <c r="AM27" s="186"/>
      <c r="AN27" s="186"/>
      <c r="AO27" s="186"/>
      <c r="AP27" s="25"/>
      <c r="AQ27" s="23"/>
      <c r="BE27" s="179"/>
    </row>
    <row r="28" spans="2:71" s="1" customFormat="1" ht="6.9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9"/>
    </row>
    <row r="29" spans="2:71" s="1" customFormat="1" ht="25.95" customHeight="1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7">
        <f>ROUND(AK26+AK27,2)</f>
        <v>0</v>
      </c>
      <c r="AL29" s="188"/>
      <c r="AM29" s="188"/>
      <c r="AN29" s="188"/>
      <c r="AO29" s="188"/>
      <c r="AP29" s="35"/>
      <c r="AQ29" s="36"/>
      <c r="BE29" s="179"/>
    </row>
    <row r="30" spans="2:71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9"/>
    </row>
    <row r="31" spans="2:71" s="2" customFormat="1" ht="14.4" customHeight="1">
      <c r="B31" s="39"/>
      <c r="C31" s="40"/>
      <c r="D31" s="41" t="s">
        <v>40</v>
      </c>
      <c r="E31" s="40"/>
      <c r="F31" s="41" t="s">
        <v>41</v>
      </c>
      <c r="G31" s="40"/>
      <c r="H31" s="40"/>
      <c r="I31" s="40"/>
      <c r="J31" s="40"/>
      <c r="K31" s="40"/>
      <c r="L31" s="189">
        <v>0.2</v>
      </c>
      <c r="M31" s="190"/>
      <c r="N31" s="190"/>
      <c r="O31" s="190"/>
      <c r="P31" s="40"/>
      <c r="Q31" s="40"/>
      <c r="R31" s="40"/>
      <c r="S31" s="40"/>
      <c r="T31" s="43" t="s">
        <v>42</v>
      </c>
      <c r="U31" s="40"/>
      <c r="V31" s="40"/>
      <c r="W31" s="191">
        <f>ROUND(AZ87+SUM(CD91:CD95),2)</f>
        <v>0</v>
      </c>
      <c r="X31" s="190"/>
      <c r="Y31" s="190"/>
      <c r="Z31" s="190"/>
      <c r="AA31" s="190"/>
      <c r="AB31" s="190"/>
      <c r="AC31" s="190"/>
      <c r="AD31" s="190"/>
      <c r="AE31" s="190"/>
      <c r="AF31" s="40"/>
      <c r="AG31" s="40"/>
      <c r="AH31" s="40"/>
      <c r="AI31" s="40"/>
      <c r="AJ31" s="40"/>
      <c r="AK31" s="191">
        <f>ROUND(AV87+SUM(BY91:BY95),2)</f>
        <v>0</v>
      </c>
      <c r="AL31" s="190"/>
      <c r="AM31" s="190"/>
      <c r="AN31" s="190"/>
      <c r="AO31" s="190"/>
      <c r="AP31" s="40"/>
      <c r="AQ31" s="44"/>
      <c r="BE31" s="179"/>
    </row>
    <row r="32" spans="2:71" s="2" customFormat="1" ht="14.4" customHeight="1">
      <c r="B32" s="39"/>
      <c r="C32" s="40"/>
      <c r="D32" s="40"/>
      <c r="E32" s="40"/>
      <c r="F32" s="41" t="s">
        <v>43</v>
      </c>
      <c r="G32" s="40"/>
      <c r="H32" s="40"/>
      <c r="I32" s="40"/>
      <c r="J32" s="40"/>
      <c r="K32" s="40"/>
      <c r="L32" s="189">
        <v>0.2</v>
      </c>
      <c r="M32" s="190"/>
      <c r="N32" s="190"/>
      <c r="O32" s="190"/>
      <c r="P32" s="40"/>
      <c r="Q32" s="40"/>
      <c r="R32" s="40"/>
      <c r="S32" s="40"/>
      <c r="T32" s="43" t="s">
        <v>42</v>
      </c>
      <c r="U32" s="40"/>
      <c r="V32" s="40"/>
      <c r="W32" s="191">
        <f>ROUND(BA87+SUM(CE91:CE95),2)</f>
        <v>0</v>
      </c>
      <c r="X32" s="190"/>
      <c r="Y32" s="190"/>
      <c r="Z32" s="190"/>
      <c r="AA32" s="190"/>
      <c r="AB32" s="190"/>
      <c r="AC32" s="190"/>
      <c r="AD32" s="190"/>
      <c r="AE32" s="190"/>
      <c r="AF32" s="40"/>
      <c r="AG32" s="40"/>
      <c r="AH32" s="40"/>
      <c r="AI32" s="40"/>
      <c r="AJ32" s="40"/>
      <c r="AK32" s="191">
        <f>ROUND(AW87+SUM(BZ91:BZ95),2)</f>
        <v>0</v>
      </c>
      <c r="AL32" s="190"/>
      <c r="AM32" s="190"/>
      <c r="AN32" s="190"/>
      <c r="AO32" s="190"/>
      <c r="AP32" s="40"/>
      <c r="AQ32" s="44"/>
      <c r="BE32" s="179"/>
    </row>
    <row r="33" spans="2:57" s="2" customFormat="1" ht="14.4" hidden="1" customHeight="1">
      <c r="B33" s="39"/>
      <c r="C33" s="40"/>
      <c r="D33" s="40"/>
      <c r="E33" s="40"/>
      <c r="F33" s="41" t="s">
        <v>44</v>
      </c>
      <c r="G33" s="40"/>
      <c r="H33" s="40"/>
      <c r="I33" s="40"/>
      <c r="J33" s="40"/>
      <c r="K33" s="40"/>
      <c r="L33" s="189">
        <v>0.2</v>
      </c>
      <c r="M33" s="190"/>
      <c r="N33" s="190"/>
      <c r="O33" s="190"/>
      <c r="P33" s="40"/>
      <c r="Q33" s="40"/>
      <c r="R33" s="40"/>
      <c r="S33" s="40"/>
      <c r="T33" s="43" t="s">
        <v>42</v>
      </c>
      <c r="U33" s="40"/>
      <c r="V33" s="40"/>
      <c r="W33" s="191">
        <f>ROUND(BB87+SUM(CF91:CF95),2)</f>
        <v>0</v>
      </c>
      <c r="X33" s="190"/>
      <c r="Y33" s="190"/>
      <c r="Z33" s="190"/>
      <c r="AA33" s="190"/>
      <c r="AB33" s="190"/>
      <c r="AC33" s="190"/>
      <c r="AD33" s="190"/>
      <c r="AE33" s="190"/>
      <c r="AF33" s="40"/>
      <c r="AG33" s="40"/>
      <c r="AH33" s="40"/>
      <c r="AI33" s="40"/>
      <c r="AJ33" s="40"/>
      <c r="AK33" s="191">
        <v>0</v>
      </c>
      <c r="AL33" s="190"/>
      <c r="AM33" s="190"/>
      <c r="AN33" s="190"/>
      <c r="AO33" s="190"/>
      <c r="AP33" s="40"/>
      <c r="AQ33" s="44"/>
      <c r="BE33" s="179"/>
    </row>
    <row r="34" spans="2:57" s="2" customFormat="1" ht="14.4" hidden="1" customHeight="1">
      <c r="B34" s="39"/>
      <c r="C34" s="40"/>
      <c r="D34" s="40"/>
      <c r="E34" s="40"/>
      <c r="F34" s="41" t="s">
        <v>45</v>
      </c>
      <c r="G34" s="40"/>
      <c r="H34" s="40"/>
      <c r="I34" s="40"/>
      <c r="J34" s="40"/>
      <c r="K34" s="40"/>
      <c r="L34" s="189">
        <v>0.2</v>
      </c>
      <c r="M34" s="190"/>
      <c r="N34" s="190"/>
      <c r="O34" s="190"/>
      <c r="P34" s="40"/>
      <c r="Q34" s="40"/>
      <c r="R34" s="40"/>
      <c r="S34" s="40"/>
      <c r="T34" s="43" t="s">
        <v>42</v>
      </c>
      <c r="U34" s="40"/>
      <c r="V34" s="40"/>
      <c r="W34" s="191">
        <f>ROUND(BC87+SUM(CG91:CG95),2)</f>
        <v>0</v>
      </c>
      <c r="X34" s="190"/>
      <c r="Y34" s="190"/>
      <c r="Z34" s="190"/>
      <c r="AA34" s="190"/>
      <c r="AB34" s="190"/>
      <c r="AC34" s="190"/>
      <c r="AD34" s="190"/>
      <c r="AE34" s="190"/>
      <c r="AF34" s="40"/>
      <c r="AG34" s="40"/>
      <c r="AH34" s="40"/>
      <c r="AI34" s="40"/>
      <c r="AJ34" s="40"/>
      <c r="AK34" s="191">
        <v>0</v>
      </c>
      <c r="AL34" s="190"/>
      <c r="AM34" s="190"/>
      <c r="AN34" s="190"/>
      <c r="AO34" s="190"/>
      <c r="AP34" s="40"/>
      <c r="AQ34" s="44"/>
      <c r="BE34" s="179"/>
    </row>
    <row r="35" spans="2:57" s="2" customFormat="1" ht="14.4" hidden="1" customHeight="1">
      <c r="B35" s="39"/>
      <c r="C35" s="40"/>
      <c r="D35" s="40"/>
      <c r="E35" s="40"/>
      <c r="F35" s="41" t="s">
        <v>46</v>
      </c>
      <c r="G35" s="40"/>
      <c r="H35" s="40"/>
      <c r="I35" s="40"/>
      <c r="J35" s="40"/>
      <c r="K35" s="40"/>
      <c r="L35" s="189">
        <v>0</v>
      </c>
      <c r="M35" s="190"/>
      <c r="N35" s="190"/>
      <c r="O35" s="190"/>
      <c r="P35" s="40"/>
      <c r="Q35" s="40"/>
      <c r="R35" s="40"/>
      <c r="S35" s="40"/>
      <c r="T35" s="43" t="s">
        <v>42</v>
      </c>
      <c r="U35" s="40"/>
      <c r="V35" s="40"/>
      <c r="W35" s="191">
        <f>ROUND(BD87+SUM(CH91:CH95),2)</f>
        <v>0</v>
      </c>
      <c r="X35" s="190"/>
      <c r="Y35" s="190"/>
      <c r="Z35" s="190"/>
      <c r="AA35" s="190"/>
      <c r="AB35" s="190"/>
      <c r="AC35" s="190"/>
      <c r="AD35" s="190"/>
      <c r="AE35" s="190"/>
      <c r="AF35" s="40"/>
      <c r="AG35" s="40"/>
      <c r="AH35" s="40"/>
      <c r="AI35" s="40"/>
      <c r="AJ35" s="40"/>
      <c r="AK35" s="191">
        <v>0</v>
      </c>
      <c r="AL35" s="190"/>
      <c r="AM35" s="190"/>
      <c r="AN35" s="190"/>
      <c r="AO35" s="190"/>
      <c r="AP35" s="40"/>
      <c r="AQ35" s="44"/>
    </row>
    <row r="36" spans="2:57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5" customHeight="1">
      <c r="B37" s="34"/>
      <c r="C37" s="45"/>
      <c r="D37" s="46" t="s">
        <v>47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48</v>
      </c>
      <c r="U37" s="47"/>
      <c r="V37" s="47"/>
      <c r="W37" s="47"/>
      <c r="X37" s="192" t="s">
        <v>49</v>
      </c>
      <c r="Y37" s="193"/>
      <c r="Z37" s="193"/>
      <c r="AA37" s="193"/>
      <c r="AB37" s="193"/>
      <c r="AC37" s="47"/>
      <c r="AD37" s="47"/>
      <c r="AE37" s="47"/>
      <c r="AF37" s="47"/>
      <c r="AG37" s="47"/>
      <c r="AH37" s="47"/>
      <c r="AI37" s="47"/>
      <c r="AJ37" s="47"/>
      <c r="AK37" s="194">
        <f>SUM(AK29:AK35)</f>
        <v>0</v>
      </c>
      <c r="AL37" s="193"/>
      <c r="AM37" s="193"/>
      <c r="AN37" s="193"/>
      <c r="AO37" s="195"/>
      <c r="AP37" s="45"/>
      <c r="AQ37" s="36"/>
    </row>
    <row r="38" spans="2:57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ht="12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ht="12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ht="12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ht="12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ht="12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ht="12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ht="12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ht="12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ht="12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 ht="12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>
      <c r="B49" s="34"/>
      <c r="C49" s="35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2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2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2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2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2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2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2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2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>
      <c r="B58" s="34"/>
      <c r="C58" s="35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53</v>
      </c>
      <c r="AN58" s="55"/>
      <c r="AO58" s="57"/>
      <c r="AP58" s="35"/>
      <c r="AQ58" s="36"/>
    </row>
    <row r="59" spans="2:43" ht="12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>
      <c r="B60" s="34"/>
      <c r="C60" s="35"/>
      <c r="D60" s="49" t="s">
        <v>54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2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2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2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2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2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2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2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2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>
      <c r="B69" s="34"/>
      <c r="C69" s="35"/>
      <c r="D69" s="54" t="s">
        <v>52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53</v>
      </c>
      <c r="AN69" s="55"/>
      <c r="AO69" s="57"/>
      <c r="AP69" s="35"/>
      <c r="AQ69" s="36"/>
    </row>
    <row r="70" spans="2:43" s="1" customFormat="1" ht="6.9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" customHeight="1">
      <c r="B76" s="34"/>
      <c r="C76" s="176" t="s">
        <v>56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36"/>
    </row>
    <row r="77" spans="2:43" s="3" customFormat="1" ht="14.4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22062018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196" t="str">
        <f>K6</f>
        <v>Rekonštrukcia chodníka pozdĺž cesty II/500 (od mostu pri RD č.23-po RD č.39)</v>
      </c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69"/>
      <c r="AQ78" s="70"/>
    </row>
    <row r="79" spans="2:43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2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Sobotište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 t="str">
        <f>IF(AN8= "","",AN8)</f>
        <v>22.6.2018</v>
      </c>
      <c r="AN80" s="35"/>
      <c r="AO80" s="35"/>
      <c r="AP80" s="35"/>
      <c r="AQ80" s="36"/>
    </row>
    <row r="81" spans="1:89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3.2">
      <c r="B82" s="34"/>
      <c r="C82" s="29" t="s">
        <v>26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32</v>
      </c>
      <c r="AJ82" s="35"/>
      <c r="AK82" s="35"/>
      <c r="AL82" s="35"/>
      <c r="AM82" s="198" t="str">
        <f>IF(E17="","",E17)</f>
        <v xml:space="preserve"> </v>
      </c>
      <c r="AN82" s="198"/>
      <c r="AO82" s="198"/>
      <c r="AP82" s="198"/>
      <c r="AQ82" s="36"/>
      <c r="AS82" s="199" t="s">
        <v>57</v>
      </c>
      <c r="AT82" s="200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1:89" s="1" customFormat="1" ht="13.2">
      <c r="B83" s="34"/>
      <c r="C83" s="29" t="s">
        <v>30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198" t="str">
        <f>IF(E20="","",E20)</f>
        <v xml:space="preserve"> </v>
      </c>
      <c r="AN83" s="198"/>
      <c r="AO83" s="198"/>
      <c r="AP83" s="198"/>
      <c r="AQ83" s="36"/>
      <c r="AS83" s="201"/>
      <c r="AT83" s="202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1:89" s="1" customFormat="1" ht="10.8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3"/>
      <c r="AT84" s="204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1:89" s="1" customFormat="1" ht="29.25" customHeight="1">
      <c r="B85" s="34"/>
      <c r="C85" s="205" t="s">
        <v>58</v>
      </c>
      <c r="D85" s="206"/>
      <c r="E85" s="206"/>
      <c r="F85" s="206"/>
      <c r="G85" s="206"/>
      <c r="H85" s="78"/>
      <c r="I85" s="207" t="s">
        <v>59</v>
      </c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7" t="s">
        <v>60</v>
      </c>
      <c r="AH85" s="206"/>
      <c r="AI85" s="206"/>
      <c r="AJ85" s="206"/>
      <c r="AK85" s="206"/>
      <c r="AL85" s="206"/>
      <c r="AM85" s="206"/>
      <c r="AN85" s="207" t="s">
        <v>61</v>
      </c>
      <c r="AO85" s="206"/>
      <c r="AP85" s="208"/>
      <c r="AQ85" s="36"/>
      <c r="AS85" s="79" t="s">
        <v>62</v>
      </c>
      <c r="AT85" s="80" t="s">
        <v>63</v>
      </c>
      <c r="AU85" s="80" t="s">
        <v>64</v>
      </c>
      <c r="AV85" s="80" t="s">
        <v>65</v>
      </c>
      <c r="AW85" s="80" t="s">
        <v>66</v>
      </c>
      <c r="AX85" s="80" t="s">
        <v>67</v>
      </c>
      <c r="AY85" s="80" t="s">
        <v>68</v>
      </c>
      <c r="AZ85" s="80" t="s">
        <v>69</v>
      </c>
      <c r="BA85" s="80" t="s">
        <v>70</v>
      </c>
      <c r="BB85" s="80" t="s">
        <v>71</v>
      </c>
      <c r="BC85" s="80" t="s">
        <v>72</v>
      </c>
      <c r="BD85" s="81" t="s">
        <v>73</v>
      </c>
    </row>
    <row r="86" spans="1:89" s="1" customFormat="1" ht="10.8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" customHeight="1">
      <c r="B87" s="67"/>
      <c r="C87" s="83" t="s">
        <v>74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16">
        <f>ROUND(AG88,2)</f>
        <v>0</v>
      </c>
      <c r="AH87" s="216"/>
      <c r="AI87" s="216"/>
      <c r="AJ87" s="216"/>
      <c r="AK87" s="216"/>
      <c r="AL87" s="216"/>
      <c r="AM87" s="216"/>
      <c r="AN87" s="217">
        <f>SUM(AG87,AT87)</f>
        <v>0</v>
      </c>
      <c r="AO87" s="217"/>
      <c r="AP87" s="217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75</v>
      </c>
      <c r="BT87" s="89" t="s">
        <v>76</v>
      </c>
      <c r="BU87" s="90" t="s">
        <v>77</v>
      </c>
      <c r="BV87" s="89" t="s">
        <v>78</v>
      </c>
      <c r="BW87" s="89" t="s">
        <v>79</v>
      </c>
      <c r="BX87" s="89" t="s">
        <v>80</v>
      </c>
    </row>
    <row r="88" spans="1:89" s="5" customFormat="1" ht="16.5" customHeight="1">
      <c r="A88" s="91" t="s">
        <v>81</v>
      </c>
      <c r="B88" s="92"/>
      <c r="C88" s="93"/>
      <c r="D88" s="211" t="s">
        <v>82</v>
      </c>
      <c r="E88" s="211"/>
      <c r="F88" s="211"/>
      <c r="G88" s="211"/>
      <c r="H88" s="211"/>
      <c r="I88" s="94"/>
      <c r="J88" s="211" t="s">
        <v>83</v>
      </c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09">
        <f>'1 - SO 01 Chodník'!M30</f>
        <v>0</v>
      </c>
      <c r="AH88" s="210"/>
      <c r="AI88" s="210"/>
      <c r="AJ88" s="210"/>
      <c r="AK88" s="210"/>
      <c r="AL88" s="210"/>
      <c r="AM88" s="210"/>
      <c r="AN88" s="209">
        <f>SUM(AG88,AT88)</f>
        <v>0</v>
      </c>
      <c r="AO88" s="210"/>
      <c r="AP88" s="210"/>
      <c r="AQ88" s="95"/>
      <c r="AS88" s="96">
        <f>'1 - SO 01 Chodník'!M28</f>
        <v>0</v>
      </c>
      <c r="AT88" s="97">
        <f>ROUND(SUM(AV88:AW88),2)</f>
        <v>0</v>
      </c>
      <c r="AU88" s="98">
        <f>'1 - SO 01 Chodník'!W123</f>
        <v>0</v>
      </c>
      <c r="AV88" s="97">
        <f>'1 - SO 01 Chodník'!M32</f>
        <v>0</v>
      </c>
      <c r="AW88" s="97">
        <f>'1 - SO 01 Chodník'!M33</f>
        <v>0</v>
      </c>
      <c r="AX88" s="97">
        <f>'1 - SO 01 Chodník'!M34</f>
        <v>0</v>
      </c>
      <c r="AY88" s="97">
        <f>'1 - SO 01 Chodník'!M35</f>
        <v>0</v>
      </c>
      <c r="AZ88" s="97">
        <f>'1 - SO 01 Chodník'!H32</f>
        <v>0</v>
      </c>
      <c r="BA88" s="97">
        <f>'1 - SO 01 Chodník'!H33</f>
        <v>0</v>
      </c>
      <c r="BB88" s="97">
        <f>'1 - SO 01 Chodník'!H34</f>
        <v>0</v>
      </c>
      <c r="BC88" s="97">
        <f>'1 - SO 01 Chodník'!H35</f>
        <v>0</v>
      </c>
      <c r="BD88" s="99">
        <f>'1 - SO 01 Chodník'!H36</f>
        <v>0</v>
      </c>
      <c r="BT88" s="100" t="s">
        <v>82</v>
      </c>
      <c r="BV88" s="100" t="s">
        <v>78</v>
      </c>
      <c r="BW88" s="100" t="s">
        <v>84</v>
      </c>
      <c r="BX88" s="100" t="s">
        <v>79</v>
      </c>
    </row>
    <row r="89" spans="1:89" ht="12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1:89" s="1" customFormat="1" ht="30" customHeight="1">
      <c r="B90" s="34"/>
      <c r="C90" s="83" t="s">
        <v>85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17">
        <f>ROUND(SUM(AG91:AG94),2)</f>
        <v>0</v>
      </c>
      <c r="AH90" s="217"/>
      <c r="AI90" s="217"/>
      <c r="AJ90" s="217"/>
      <c r="AK90" s="217"/>
      <c r="AL90" s="217"/>
      <c r="AM90" s="217"/>
      <c r="AN90" s="217">
        <f>ROUND(SUM(AN91:AN94),2)</f>
        <v>0</v>
      </c>
      <c r="AO90" s="217"/>
      <c r="AP90" s="217"/>
      <c r="AQ90" s="36"/>
      <c r="AS90" s="79" t="s">
        <v>86</v>
      </c>
      <c r="AT90" s="80" t="s">
        <v>87</v>
      </c>
      <c r="AU90" s="80" t="s">
        <v>40</v>
      </c>
      <c r="AV90" s="81" t="s">
        <v>63</v>
      </c>
    </row>
    <row r="91" spans="1:89" s="1" customFormat="1" ht="19.95" customHeight="1">
      <c r="B91" s="34"/>
      <c r="C91" s="35"/>
      <c r="D91" s="101" t="s">
        <v>88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2">
        <f>ROUND(AG87*AS91,2)</f>
        <v>0</v>
      </c>
      <c r="AH91" s="213"/>
      <c r="AI91" s="213"/>
      <c r="AJ91" s="213"/>
      <c r="AK91" s="213"/>
      <c r="AL91" s="213"/>
      <c r="AM91" s="213"/>
      <c r="AN91" s="213">
        <f>ROUND(AG91+AV91,2)</f>
        <v>0</v>
      </c>
      <c r="AO91" s="213"/>
      <c r="AP91" s="213"/>
      <c r="AQ91" s="36"/>
      <c r="AS91" s="102">
        <v>0</v>
      </c>
      <c r="AT91" s="103" t="s">
        <v>89</v>
      </c>
      <c r="AU91" s="103" t="s">
        <v>41</v>
      </c>
      <c r="AV91" s="104">
        <f>ROUND(IF(AU91="základná",AG91*L31,IF(AU91="znížená",AG91*L32,0)),2)</f>
        <v>0</v>
      </c>
      <c r="BV91" s="18" t="s">
        <v>90</v>
      </c>
      <c r="BY91" s="105">
        <f>IF(AU91="základná",AV91,0)</f>
        <v>0</v>
      </c>
      <c r="BZ91" s="105">
        <f>IF(AU91="znížená",AV91,0)</f>
        <v>0</v>
      </c>
      <c r="CA91" s="105">
        <v>0</v>
      </c>
      <c r="CB91" s="105">
        <v>0</v>
      </c>
      <c r="CC91" s="105">
        <v>0</v>
      </c>
      <c r="CD91" s="105">
        <f>IF(AU91="základná",AG91,0)</f>
        <v>0</v>
      </c>
      <c r="CE91" s="105">
        <f>IF(AU91="znížená",AG91,0)</f>
        <v>0</v>
      </c>
      <c r="CF91" s="105">
        <f>IF(AU91="zákl. prenesená",AG91,0)</f>
        <v>0</v>
      </c>
      <c r="CG91" s="105">
        <f>IF(AU91="zníž. prenesená",AG91,0)</f>
        <v>0</v>
      </c>
      <c r="CH91" s="105">
        <f>IF(AU91="nulová",AG91,0)</f>
        <v>0</v>
      </c>
      <c r="CI91" s="18">
        <f>IF(AU91="základná",1,IF(AU91="znížená",2,IF(AU91="zákl. prenesená",4,IF(AU91="zníž. prenesená",5,3))))</f>
        <v>1</v>
      </c>
      <c r="CJ91" s="18">
        <f>IF(AT91="stavebná časť",1,IF(8891="investičná časť",2,3))</f>
        <v>1</v>
      </c>
      <c r="CK91" s="18" t="str">
        <f>IF(D91="Vyplň vlastné","","x")</f>
        <v>x</v>
      </c>
    </row>
    <row r="92" spans="1:89" s="1" customFormat="1" ht="19.95" customHeight="1">
      <c r="B92" s="34"/>
      <c r="C92" s="35"/>
      <c r="D92" s="214" t="s">
        <v>91</v>
      </c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35"/>
      <c r="AD92" s="35"/>
      <c r="AE92" s="35"/>
      <c r="AF92" s="35"/>
      <c r="AG92" s="212">
        <f>AG87*AS92</f>
        <v>0</v>
      </c>
      <c r="AH92" s="213"/>
      <c r="AI92" s="213"/>
      <c r="AJ92" s="213"/>
      <c r="AK92" s="213"/>
      <c r="AL92" s="213"/>
      <c r="AM92" s="213"/>
      <c r="AN92" s="213">
        <f>AG92+AV92</f>
        <v>0</v>
      </c>
      <c r="AO92" s="213"/>
      <c r="AP92" s="213"/>
      <c r="AQ92" s="36"/>
      <c r="AS92" s="106">
        <v>0</v>
      </c>
      <c r="AT92" s="107" t="s">
        <v>89</v>
      </c>
      <c r="AU92" s="107" t="s">
        <v>41</v>
      </c>
      <c r="AV92" s="108">
        <f>ROUND(IF(AU92="nulová",0,IF(OR(AU92="základná",AU92="zákl. prenesená"),AG92*L31,AG92*L32)),2)</f>
        <v>0</v>
      </c>
      <c r="BV92" s="18" t="s">
        <v>92</v>
      </c>
      <c r="BY92" s="105">
        <f>IF(AU92="základná",AV92,0)</f>
        <v>0</v>
      </c>
      <c r="BZ92" s="105">
        <f>IF(AU92="znížená",AV92,0)</f>
        <v>0</v>
      </c>
      <c r="CA92" s="105">
        <f>IF(AU92="zákl. prenesená",AV92,0)</f>
        <v>0</v>
      </c>
      <c r="CB92" s="105">
        <f>IF(AU92="zníž. prenesená",AV92,0)</f>
        <v>0</v>
      </c>
      <c r="CC92" s="105">
        <f>IF(AU92="nulová",AV92,0)</f>
        <v>0</v>
      </c>
      <c r="CD92" s="105">
        <f>IF(AU92="základná",AG92,0)</f>
        <v>0</v>
      </c>
      <c r="CE92" s="105">
        <f>IF(AU92="znížená",AG92,0)</f>
        <v>0</v>
      </c>
      <c r="CF92" s="105">
        <f>IF(AU92="zákl. prenesená",AG92,0)</f>
        <v>0</v>
      </c>
      <c r="CG92" s="105">
        <f>IF(AU92="zníž. prenesená",AG92,0)</f>
        <v>0</v>
      </c>
      <c r="CH92" s="105">
        <f>IF(AU92="nulová",AG92,0)</f>
        <v>0</v>
      </c>
      <c r="CI92" s="18">
        <f>IF(AU92="základná",1,IF(AU92="znížená",2,IF(AU92="zákl. prenesená",4,IF(AU92="zníž. prenesená",5,3))))</f>
        <v>1</v>
      </c>
      <c r="CJ92" s="18">
        <f>IF(AT92="stavebná časť",1,IF(8892="investičná časť",2,3))</f>
        <v>1</v>
      </c>
      <c r="CK92" s="18" t="str">
        <f>IF(D92="Vyplň vlastné","","x")</f>
        <v/>
      </c>
    </row>
    <row r="93" spans="1:89" s="1" customFormat="1" ht="19.95" customHeight="1">
      <c r="B93" s="34"/>
      <c r="C93" s="35"/>
      <c r="D93" s="214" t="s">
        <v>91</v>
      </c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35"/>
      <c r="AD93" s="35"/>
      <c r="AE93" s="35"/>
      <c r="AF93" s="35"/>
      <c r="AG93" s="212">
        <f>AG87*AS93</f>
        <v>0</v>
      </c>
      <c r="AH93" s="213"/>
      <c r="AI93" s="213"/>
      <c r="AJ93" s="213"/>
      <c r="AK93" s="213"/>
      <c r="AL93" s="213"/>
      <c r="AM93" s="213"/>
      <c r="AN93" s="213">
        <f>AG93+AV93</f>
        <v>0</v>
      </c>
      <c r="AO93" s="213"/>
      <c r="AP93" s="213"/>
      <c r="AQ93" s="36"/>
      <c r="AS93" s="106">
        <v>0</v>
      </c>
      <c r="AT93" s="107" t="s">
        <v>89</v>
      </c>
      <c r="AU93" s="107" t="s">
        <v>41</v>
      </c>
      <c r="AV93" s="108">
        <f>ROUND(IF(AU93="nulová",0,IF(OR(AU93="základná",AU93="zákl. prenesená"),AG93*L31,AG93*L32)),2)</f>
        <v>0</v>
      </c>
      <c r="BV93" s="18" t="s">
        <v>92</v>
      </c>
      <c r="BY93" s="105">
        <f>IF(AU93="základná",AV93,0)</f>
        <v>0</v>
      </c>
      <c r="BZ93" s="105">
        <f>IF(AU93="znížená",AV93,0)</f>
        <v>0</v>
      </c>
      <c r="CA93" s="105">
        <f>IF(AU93="zákl. prenesená",AV93,0)</f>
        <v>0</v>
      </c>
      <c r="CB93" s="105">
        <f>IF(AU93="zníž. prenesená",AV93,0)</f>
        <v>0</v>
      </c>
      <c r="CC93" s="105">
        <f>IF(AU93="nulová",AV93,0)</f>
        <v>0</v>
      </c>
      <c r="CD93" s="105">
        <f>IF(AU93="základná",AG93,0)</f>
        <v>0</v>
      </c>
      <c r="CE93" s="105">
        <f>IF(AU93="znížená",AG93,0)</f>
        <v>0</v>
      </c>
      <c r="CF93" s="105">
        <f>IF(AU93="zákl. prenesená",AG93,0)</f>
        <v>0</v>
      </c>
      <c r="CG93" s="105">
        <f>IF(AU93="zníž. prenesená",AG93,0)</f>
        <v>0</v>
      </c>
      <c r="CH93" s="105">
        <f>IF(AU93="nulová",AG93,0)</f>
        <v>0</v>
      </c>
      <c r="CI93" s="18">
        <f>IF(AU93="základná",1,IF(AU93="znížená",2,IF(AU93="zákl. prenesená",4,IF(AU93="zníž. prenesená",5,3))))</f>
        <v>1</v>
      </c>
      <c r="CJ93" s="18">
        <f>IF(AT93="stavebná časť",1,IF(8893="investičná časť",2,3))</f>
        <v>1</v>
      </c>
      <c r="CK93" s="18" t="str">
        <f>IF(D93="Vyplň vlastné","","x")</f>
        <v/>
      </c>
    </row>
    <row r="94" spans="1:89" s="1" customFormat="1" ht="19.95" customHeight="1">
      <c r="B94" s="34"/>
      <c r="C94" s="35"/>
      <c r="D94" s="214" t="s">
        <v>91</v>
      </c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35"/>
      <c r="AD94" s="35"/>
      <c r="AE94" s="35"/>
      <c r="AF94" s="35"/>
      <c r="AG94" s="212">
        <f>AG87*AS94</f>
        <v>0</v>
      </c>
      <c r="AH94" s="213"/>
      <c r="AI94" s="213"/>
      <c r="AJ94" s="213"/>
      <c r="AK94" s="213"/>
      <c r="AL94" s="213"/>
      <c r="AM94" s="213"/>
      <c r="AN94" s="213">
        <f>AG94+AV94</f>
        <v>0</v>
      </c>
      <c r="AO94" s="213"/>
      <c r="AP94" s="213"/>
      <c r="AQ94" s="36"/>
      <c r="AS94" s="109">
        <v>0</v>
      </c>
      <c r="AT94" s="110" t="s">
        <v>89</v>
      </c>
      <c r="AU94" s="110" t="s">
        <v>41</v>
      </c>
      <c r="AV94" s="111">
        <f>ROUND(IF(AU94="nulová",0,IF(OR(AU94="základná",AU94="zákl. prenesená"),AG94*L31,AG94*L32)),2)</f>
        <v>0</v>
      </c>
      <c r="BV94" s="18" t="s">
        <v>92</v>
      </c>
      <c r="BY94" s="105">
        <f>IF(AU94="základná",AV94,0)</f>
        <v>0</v>
      </c>
      <c r="BZ94" s="105">
        <f>IF(AU94="znížená",AV94,0)</f>
        <v>0</v>
      </c>
      <c r="CA94" s="105">
        <f>IF(AU94="zákl. prenesená",AV94,0)</f>
        <v>0</v>
      </c>
      <c r="CB94" s="105">
        <f>IF(AU94="zníž. prenesená",AV94,0)</f>
        <v>0</v>
      </c>
      <c r="CC94" s="105">
        <f>IF(AU94="nulová",AV94,0)</f>
        <v>0</v>
      </c>
      <c r="CD94" s="105">
        <f>IF(AU94="základná",AG94,0)</f>
        <v>0</v>
      </c>
      <c r="CE94" s="105">
        <f>IF(AU94="znížená",AG94,0)</f>
        <v>0</v>
      </c>
      <c r="CF94" s="105">
        <f>IF(AU94="zákl. prenesená",AG94,0)</f>
        <v>0</v>
      </c>
      <c r="CG94" s="105">
        <f>IF(AU94="zníž. prenesená",AG94,0)</f>
        <v>0</v>
      </c>
      <c r="CH94" s="105">
        <f>IF(AU94="nulová",AG94,0)</f>
        <v>0</v>
      </c>
      <c r="CI94" s="18">
        <f>IF(AU94="základná",1,IF(AU94="znížená",2,IF(AU94="zákl. prenesená",4,IF(AU94="zníž. prenesená",5,3))))</f>
        <v>1</v>
      </c>
      <c r="CJ94" s="18">
        <f>IF(AT94="stavebná časť",1,IF(8894="investičná časť",2,3))</f>
        <v>1</v>
      </c>
      <c r="CK94" s="18" t="str">
        <f>IF(D94="Vyplň vlastné","","x")</f>
        <v/>
      </c>
    </row>
    <row r="95" spans="1:89" s="1" customFormat="1" ht="10.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>
      <c r="B96" s="34"/>
      <c r="C96" s="112" t="s">
        <v>93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218">
        <f>ROUND(AG87+AG90,2)</f>
        <v>0</v>
      </c>
      <c r="AH96" s="218"/>
      <c r="AI96" s="218"/>
      <c r="AJ96" s="218"/>
      <c r="AK96" s="218"/>
      <c r="AL96" s="218"/>
      <c r="AM96" s="218"/>
      <c r="AN96" s="218">
        <f>AN87+AN90</f>
        <v>0</v>
      </c>
      <c r="AO96" s="218"/>
      <c r="AP96" s="218"/>
      <c r="AQ96" s="36"/>
    </row>
    <row r="97" spans="2:43" s="1" customFormat="1" ht="6.9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jsyxHmmn2ac6M03/ACQJqeF/QAhqo7PXkLEgBOLE/kPRi4PoBPEH2RPzE0g5JgijM+ySU/c2/ir1wigsvJ44tw==" saltValue="OlPgM6augm0a1tqKdD1EGuU8o8IQSagrdMH3HEeSG1pRlvUYHx1+QUUXE8oImoL7DiVc/dSFHWb/gK7ib+OeMA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:AU95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 xr:uid="{00000000-0002-0000-0000-000001000000}">
      <formula1>"stavebná časť, technologická časť, investičná časť"</formula1>
    </dataValidation>
  </dataValidation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1 - SO 01 Chodník'!C2" display="/" xr:uid="{00000000-0004-0000-0000-000002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78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94</v>
      </c>
      <c r="G1" s="13"/>
      <c r="H1" s="261" t="s">
        <v>95</v>
      </c>
      <c r="I1" s="261"/>
      <c r="J1" s="261"/>
      <c r="K1" s="261"/>
      <c r="L1" s="13" t="s">
        <v>96</v>
      </c>
      <c r="M1" s="11"/>
      <c r="N1" s="11"/>
      <c r="O1" s="12" t="s">
        <v>97</v>
      </c>
      <c r="P1" s="11"/>
      <c r="Q1" s="11"/>
      <c r="R1" s="11"/>
      <c r="S1" s="13" t="s">
        <v>98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74" t="s">
        <v>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19" t="s">
        <v>8</v>
      </c>
      <c r="T2" s="220"/>
      <c r="U2" s="220"/>
      <c r="V2" s="220"/>
      <c r="W2" s="220"/>
      <c r="X2" s="220"/>
      <c r="Y2" s="220"/>
      <c r="Z2" s="220"/>
      <c r="AA2" s="220"/>
      <c r="AB2" s="220"/>
      <c r="AC2" s="220"/>
      <c r="AT2" s="18" t="s">
        <v>84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76</v>
      </c>
    </row>
    <row r="4" spans="1:66" ht="36.9" customHeight="1">
      <c r="B4" s="22"/>
      <c r="C4" s="176" t="s">
        <v>99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3"/>
      <c r="T4" s="17" t="s">
        <v>12</v>
      </c>
      <c r="AT4" s="18" t="s">
        <v>6</v>
      </c>
    </row>
    <row r="5" spans="1:66" ht="6.9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17</v>
      </c>
      <c r="E6" s="25"/>
      <c r="F6" s="221" t="str">
        <f>'Rekapitulácia stavby'!K6</f>
        <v>Rekonštrukcia chodníka pozdĺž cesty II/500 (od mostu pri RD č.23-po RD č.39)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5"/>
      <c r="R6" s="23"/>
    </row>
    <row r="7" spans="1:66" s="1" customFormat="1" ht="32.85" customHeight="1">
      <c r="B7" s="34"/>
      <c r="C7" s="35"/>
      <c r="D7" s="28" t="s">
        <v>100</v>
      </c>
      <c r="E7" s="35"/>
      <c r="F7" s="182" t="s">
        <v>101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35"/>
      <c r="R7" s="36"/>
    </row>
    <row r="8" spans="1:66" s="1" customFormat="1" ht="14.4" customHeight="1">
      <c r="B8" s="34"/>
      <c r="C8" s="35"/>
      <c r="D8" s="29" t="s">
        <v>19</v>
      </c>
      <c r="E8" s="35"/>
      <c r="F8" s="27" t="s">
        <v>20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20</v>
      </c>
      <c r="P8" s="35"/>
      <c r="Q8" s="35"/>
      <c r="R8" s="36"/>
    </row>
    <row r="9" spans="1:66" s="1" customFormat="1" ht="14.4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24" t="str">
        <f>'Rekapitulácia stavby'!AN8</f>
        <v>22.6.2018</v>
      </c>
      <c r="P9" s="225"/>
      <c r="Q9" s="35"/>
      <c r="R9" s="36"/>
    </row>
    <row r="10" spans="1:66" s="1" customFormat="1" ht="10.8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80" t="str">
        <f>IF('Rekapitulácia stavby'!AN10="","",'Rekapitulácia stavby'!AN10)</f>
        <v/>
      </c>
      <c r="P11" s="180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180" t="str">
        <f>IF('Rekapitulácia stavby'!AN11="","",'Rekapitulácia stavby'!AN11)</f>
        <v/>
      </c>
      <c r="P12" s="180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26" t="str">
        <f>IF('Rekapitulácia stavby'!AN13="","",'Rekapitulácia stavby'!AN13)</f>
        <v>Vyplň údaj</v>
      </c>
      <c r="P14" s="180"/>
      <c r="Q14" s="35"/>
      <c r="R14" s="36"/>
    </row>
    <row r="15" spans="1:66" s="1" customFormat="1" ht="18" customHeight="1">
      <c r="B15" s="34"/>
      <c r="C15" s="35"/>
      <c r="D15" s="35"/>
      <c r="E15" s="226" t="str">
        <f>IF('Rekapitulácia stavby'!E14="","",'Rekapitulácia stavby'!E14)</f>
        <v>Vyplň údaj</v>
      </c>
      <c r="F15" s="227"/>
      <c r="G15" s="227"/>
      <c r="H15" s="227"/>
      <c r="I15" s="227"/>
      <c r="J15" s="227"/>
      <c r="K15" s="227"/>
      <c r="L15" s="227"/>
      <c r="M15" s="29" t="s">
        <v>29</v>
      </c>
      <c r="N15" s="35"/>
      <c r="O15" s="226" t="str">
        <f>IF('Rekapitulácia stavby'!AN14="","",'Rekapitulácia stavby'!AN14)</f>
        <v>Vyplň údaj</v>
      </c>
      <c r="P15" s="180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80" t="str">
        <f>IF('Rekapitulácia stavby'!AN16="","",'Rekapitulácia stavby'!AN16)</f>
        <v/>
      </c>
      <c r="P17" s="180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180" t="str">
        <f>IF('Rekapitulácia stavby'!AN17="","",'Rekapitulácia stavby'!AN17)</f>
        <v/>
      </c>
      <c r="P18" s="180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80" t="str">
        <f>IF('Rekapitulácia stavby'!AN19="","",'Rekapitulácia stavby'!AN19)</f>
        <v/>
      </c>
      <c r="P20" s="180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180" t="str">
        <f>IF('Rekapitulácia stavby'!AN20="","",'Rekapitulácia stavby'!AN20)</f>
        <v/>
      </c>
      <c r="P21" s="180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5" t="s">
        <v>20</v>
      </c>
      <c r="F24" s="185"/>
      <c r="G24" s="185"/>
      <c r="H24" s="185"/>
      <c r="I24" s="185"/>
      <c r="J24" s="185"/>
      <c r="K24" s="185"/>
      <c r="L24" s="185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15" t="s">
        <v>102</v>
      </c>
      <c r="E27" s="35"/>
      <c r="F27" s="35"/>
      <c r="G27" s="35"/>
      <c r="H27" s="35"/>
      <c r="I27" s="35"/>
      <c r="J27" s="35"/>
      <c r="K27" s="35"/>
      <c r="L27" s="35"/>
      <c r="M27" s="186">
        <f>N88</f>
        <v>0</v>
      </c>
      <c r="N27" s="186"/>
      <c r="O27" s="186"/>
      <c r="P27" s="186"/>
      <c r="Q27" s="35"/>
      <c r="R27" s="36"/>
    </row>
    <row r="28" spans="2:18" s="1" customFormat="1" ht="14.4" customHeight="1">
      <c r="B28" s="34"/>
      <c r="C28" s="35"/>
      <c r="D28" s="33" t="s">
        <v>88</v>
      </c>
      <c r="E28" s="35"/>
      <c r="F28" s="35"/>
      <c r="G28" s="35"/>
      <c r="H28" s="35"/>
      <c r="I28" s="35"/>
      <c r="J28" s="35"/>
      <c r="K28" s="35"/>
      <c r="L28" s="35"/>
      <c r="M28" s="186">
        <f>N98</f>
        <v>0</v>
      </c>
      <c r="N28" s="186"/>
      <c r="O28" s="186"/>
      <c r="P28" s="186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39</v>
      </c>
      <c r="E30" s="35"/>
      <c r="F30" s="35"/>
      <c r="G30" s="35"/>
      <c r="H30" s="35"/>
      <c r="I30" s="35"/>
      <c r="J30" s="35"/>
      <c r="K30" s="35"/>
      <c r="L30" s="35"/>
      <c r="M30" s="228">
        <f>ROUND(M27+M28,2)</f>
        <v>0</v>
      </c>
      <c r="N30" s="223"/>
      <c r="O30" s="223"/>
      <c r="P30" s="223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40</v>
      </c>
      <c r="E32" s="41" t="s">
        <v>41</v>
      </c>
      <c r="F32" s="42">
        <v>0.2</v>
      </c>
      <c r="G32" s="117" t="s">
        <v>42</v>
      </c>
      <c r="H32" s="229">
        <f>(SUM(BE98:BE105)+SUM(BE123:BE176))</f>
        <v>0</v>
      </c>
      <c r="I32" s="223"/>
      <c r="J32" s="223"/>
      <c r="K32" s="35"/>
      <c r="L32" s="35"/>
      <c r="M32" s="229">
        <f>ROUND((SUM(BE98:BE105)+SUM(BE123:BE176)), 2)*F32</f>
        <v>0</v>
      </c>
      <c r="N32" s="223"/>
      <c r="O32" s="223"/>
      <c r="P32" s="223"/>
      <c r="Q32" s="35"/>
      <c r="R32" s="36"/>
    </row>
    <row r="33" spans="2:18" s="1" customFormat="1" ht="14.4" customHeight="1">
      <c r="B33" s="34"/>
      <c r="C33" s="35"/>
      <c r="D33" s="35"/>
      <c r="E33" s="41" t="s">
        <v>43</v>
      </c>
      <c r="F33" s="42">
        <v>0.2</v>
      </c>
      <c r="G33" s="117" t="s">
        <v>42</v>
      </c>
      <c r="H33" s="229">
        <f>(SUM(BF98:BF105)+SUM(BF123:BF176))</f>
        <v>0</v>
      </c>
      <c r="I33" s="223"/>
      <c r="J33" s="223"/>
      <c r="K33" s="35"/>
      <c r="L33" s="35"/>
      <c r="M33" s="229">
        <f>ROUND((SUM(BF98:BF105)+SUM(BF123:BF176)), 2)*F33</f>
        <v>0</v>
      </c>
      <c r="N33" s="223"/>
      <c r="O33" s="223"/>
      <c r="P33" s="223"/>
      <c r="Q33" s="35"/>
      <c r="R33" s="36"/>
    </row>
    <row r="34" spans="2:18" s="1" customFormat="1" ht="14.4" hidden="1" customHeight="1">
      <c r="B34" s="34"/>
      <c r="C34" s="35"/>
      <c r="D34" s="35"/>
      <c r="E34" s="41" t="s">
        <v>44</v>
      </c>
      <c r="F34" s="42">
        <v>0.2</v>
      </c>
      <c r="G34" s="117" t="s">
        <v>42</v>
      </c>
      <c r="H34" s="229">
        <f>(SUM(BG98:BG105)+SUM(BG123:BG176))</f>
        <v>0</v>
      </c>
      <c r="I34" s="223"/>
      <c r="J34" s="223"/>
      <c r="K34" s="35"/>
      <c r="L34" s="35"/>
      <c r="M34" s="229">
        <v>0</v>
      </c>
      <c r="N34" s="223"/>
      <c r="O34" s="223"/>
      <c r="P34" s="223"/>
      <c r="Q34" s="35"/>
      <c r="R34" s="36"/>
    </row>
    <row r="35" spans="2:18" s="1" customFormat="1" ht="14.4" hidden="1" customHeight="1">
      <c r="B35" s="34"/>
      <c r="C35" s="35"/>
      <c r="D35" s="35"/>
      <c r="E35" s="41" t="s">
        <v>45</v>
      </c>
      <c r="F35" s="42">
        <v>0.2</v>
      </c>
      <c r="G35" s="117" t="s">
        <v>42</v>
      </c>
      <c r="H35" s="229">
        <f>(SUM(BH98:BH105)+SUM(BH123:BH176))</f>
        <v>0</v>
      </c>
      <c r="I35" s="223"/>
      <c r="J35" s="223"/>
      <c r="K35" s="35"/>
      <c r="L35" s="35"/>
      <c r="M35" s="229">
        <v>0</v>
      </c>
      <c r="N35" s="223"/>
      <c r="O35" s="223"/>
      <c r="P35" s="223"/>
      <c r="Q35" s="35"/>
      <c r="R35" s="36"/>
    </row>
    <row r="36" spans="2:18" s="1" customFormat="1" ht="14.4" hidden="1" customHeight="1">
      <c r="B36" s="34"/>
      <c r="C36" s="35"/>
      <c r="D36" s="35"/>
      <c r="E36" s="41" t="s">
        <v>46</v>
      </c>
      <c r="F36" s="42">
        <v>0</v>
      </c>
      <c r="G36" s="117" t="s">
        <v>42</v>
      </c>
      <c r="H36" s="229">
        <f>(SUM(BI98:BI105)+SUM(BI123:BI176))</f>
        <v>0</v>
      </c>
      <c r="I36" s="223"/>
      <c r="J36" s="223"/>
      <c r="K36" s="35"/>
      <c r="L36" s="35"/>
      <c r="M36" s="229">
        <v>0</v>
      </c>
      <c r="N36" s="223"/>
      <c r="O36" s="223"/>
      <c r="P36" s="223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47</v>
      </c>
      <c r="E38" s="78"/>
      <c r="F38" s="78"/>
      <c r="G38" s="119" t="s">
        <v>48</v>
      </c>
      <c r="H38" s="120" t="s">
        <v>49</v>
      </c>
      <c r="I38" s="78"/>
      <c r="J38" s="78"/>
      <c r="K38" s="78"/>
      <c r="L38" s="230">
        <f>SUM(M30:M36)</f>
        <v>0</v>
      </c>
      <c r="M38" s="230"/>
      <c r="N38" s="230"/>
      <c r="O38" s="230"/>
      <c r="P38" s="231"/>
      <c r="Q38" s="11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2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2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2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2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2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2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2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2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2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2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2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2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2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2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2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2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2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2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2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21" ht="12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21" ht="12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21" ht="12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21" ht="12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21" ht="12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21" s="1" customFormat="1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21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" customHeight="1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</row>
    <row r="76" spans="2:21" s="1" customFormat="1" ht="36.9" customHeight="1">
      <c r="B76" s="34"/>
      <c r="C76" s="176" t="s">
        <v>103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36"/>
      <c r="T76" s="124"/>
      <c r="U76" s="124"/>
    </row>
    <row r="77" spans="2:21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4"/>
      <c r="U77" s="124"/>
    </row>
    <row r="78" spans="2:21" s="1" customFormat="1" ht="30" customHeight="1">
      <c r="B78" s="34"/>
      <c r="C78" s="29" t="s">
        <v>17</v>
      </c>
      <c r="D78" s="35"/>
      <c r="E78" s="35"/>
      <c r="F78" s="221" t="str">
        <f>F6</f>
        <v>Rekonštrukcia chodníka pozdĺž cesty II/500 (od mostu pri RD č.23-po RD č.39)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35"/>
      <c r="R78" s="36"/>
      <c r="T78" s="124"/>
      <c r="U78" s="124"/>
    </row>
    <row r="79" spans="2:21" s="1" customFormat="1" ht="36.9" customHeight="1">
      <c r="B79" s="34"/>
      <c r="C79" s="68" t="s">
        <v>100</v>
      </c>
      <c r="D79" s="35"/>
      <c r="E79" s="35"/>
      <c r="F79" s="196" t="str">
        <f>F7</f>
        <v>1 - SO 01 Chodník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35"/>
      <c r="R79" s="36"/>
      <c r="T79" s="124"/>
      <c r="U79" s="124"/>
    </row>
    <row r="80" spans="2:21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4"/>
      <c r="U80" s="124"/>
    </row>
    <row r="81" spans="2:47" s="1" customFormat="1" ht="18" customHeight="1">
      <c r="B81" s="34"/>
      <c r="C81" s="29" t="s">
        <v>22</v>
      </c>
      <c r="D81" s="35"/>
      <c r="E81" s="35"/>
      <c r="F81" s="27" t="str">
        <f>F9</f>
        <v>Sobotište</v>
      </c>
      <c r="G81" s="35"/>
      <c r="H81" s="35"/>
      <c r="I81" s="35"/>
      <c r="J81" s="35"/>
      <c r="K81" s="29" t="s">
        <v>24</v>
      </c>
      <c r="L81" s="35"/>
      <c r="M81" s="225" t="str">
        <f>IF(O9="","",O9)</f>
        <v>22.6.2018</v>
      </c>
      <c r="N81" s="225"/>
      <c r="O81" s="225"/>
      <c r="P81" s="225"/>
      <c r="Q81" s="35"/>
      <c r="R81" s="36"/>
      <c r="T81" s="124"/>
      <c r="U81" s="124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4"/>
      <c r="U82" s="124"/>
    </row>
    <row r="83" spans="2:47" s="1" customFormat="1" ht="13.2">
      <c r="B83" s="34"/>
      <c r="C83" s="29" t="s">
        <v>26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180" t="str">
        <f>E18</f>
        <v xml:space="preserve"> </v>
      </c>
      <c r="N83" s="180"/>
      <c r="O83" s="180"/>
      <c r="P83" s="180"/>
      <c r="Q83" s="180"/>
      <c r="R83" s="36"/>
      <c r="T83" s="124"/>
      <c r="U83" s="124"/>
    </row>
    <row r="84" spans="2:47" s="1" customFormat="1" ht="14.4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0" t="str">
        <f>E21</f>
        <v xml:space="preserve"> </v>
      </c>
      <c r="N84" s="180"/>
      <c r="O84" s="180"/>
      <c r="P84" s="180"/>
      <c r="Q84" s="180"/>
      <c r="R84" s="36"/>
      <c r="T84" s="124"/>
      <c r="U84" s="124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4"/>
      <c r="U85" s="124"/>
    </row>
    <row r="86" spans="2:47" s="1" customFormat="1" ht="29.25" customHeight="1">
      <c r="B86" s="34"/>
      <c r="C86" s="232" t="s">
        <v>104</v>
      </c>
      <c r="D86" s="233"/>
      <c r="E86" s="233"/>
      <c r="F86" s="233"/>
      <c r="G86" s="233"/>
      <c r="H86" s="113"/>
      <c r="I86" s="113"/>
      <c r="J86" s="113"/>
      <c r="K86" s="113"/>
      <c r="L86" s="113"/>
      <c r="M86" s="113"/>
      <c r="N86" s="232" t="s">
        <v>105</v>
      </c>
      <c r="O86" s="233"/>
      <c r="P86" s="233"/>
      <c r="Q86" s="233"/>
      <c r="R86" s="36"/>
      <c r="T86" s="124"/>
      <c r="U86" s="124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4"/>
      <c r="U87" s="124"/>
    </row>
    <row r="88" spans="2:47" s="1" customFormat="1" ht="29.25" customHeight="1">
      <c r="B88" s="34"/>
      <c r="C88" s="125" t="s">
        <v>106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7">
        <f>N123</f>
        <v>0</v>
      </c>
      <c r="O88" s="234"/>
      <c r="P88" s="234"/>
      <c r="Q88" s="234"/>
      <c r="R88" s="36"/>
      <c r="T88" s="124"/>
      <c r="U88" s="124"/>
      <c r="AU88" s="18" t="s">
        <v>107</v>
      </c>
    </row>
    <row r="89" spans="2:47" s="6" customFormat="1" ht="24.9" customHeight="1">
      <c r="B89" s="126"/>
      <c r="C89" s="127"/>
      <c r="D89" s="128" t="s">
        <v>108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35">
        <f>N124</f>
        <v>0</v>
      </c>
      <c r="O89" s="236"/>
      <c r="P89" s="236"/>
      <c r="Q89" s="236"/>
      <c r="R89" s="129"/>
      <c r="T89" s="130"/>
      <c r="U89" s="130"/>
    </row>
    <row r="90" spans="2:47" s="7" customFormat="1" ht="19.95" customHeight="1">
      <c r="B90" s="131"/>
      <c r="C90" s="132"/>
      <c r="D90" s="101" t="s">
        <v>109</v>
      </c>
      <c r="E90" s="132"/>
      <c r="F90" s="132"/>
      <c r="G90" s="132"/>
      <c r="H90" s="132"/>
      <c r="I90" s="132"/>
      <c r="J90" s="132"/>
      <c r="K90" s="132"/>
      <c r="L90" s="132"/>
      <c r="M90" s="132"/>
      <c r="N90" s="213">
        <f>N125</f>
        <v>0</v>
      </c>
      <c r="O90" s="237"/>
      <c r="P90" s="237"/>
      <c r="Q90" s="237"/>
      <c r="R90" s="133"/>
      <c r="T90" s="134"/>
      <c r="U90" s="134"/>
    </row>
    <row r="91" spans="2:47" s="7" customFormat="1" ht="19.95" customHeight="1">
      <c r="B91" s="131"/>
      <c r="C91" s="132"/>
      <c r="D91" s="101" t="s">
        <v>110</v>
      </c>
      <c r="E91" s="132"/>
      <c r="F91" s="132"/>
      <c r="G91" s="132"/>
      <c r="H91" s="132"/>
      <c r="I91" s="132"/>
      <c r="J91" s="132"/>
      <c r="K91" s="132"/>
      <c r="L91" s="132"/>
      <c r="M91" s="132"/>
      <c r="N91" s="213">
        <f>N142</f>
        <v>0</v>
      </c>
      <c r="O91" s="237"/>
      <c r="P91" s="237"/>
      <c r="Q91" s="237"/>
      <c r="R91" s="133"/>
      <c r="T91" s="134"/>
      <c r="U91" s="134"/>
    </row>
    <row r="92" spans="2:47" s="7" customFormat="1" ht="19.95" customHeight="1">
      <c r="B92" s="131"/>
      <c r="C92" s="132"/>
      <c r="D92" s="101" t="s">
        <v>111</v>
      </c>
      <c r="E92" s="132"/>
      <c r="F92" s="132"/>
      <c r="G92" s="132"/>
      <c r="H92" s="132"/>
      <c r="I92" s="132"/>
      <c r="J92" s="132"/>
      <c r="K92" s="132"/>
      <c r="L92" s="132"/>
      <c r="M92" s="132"/>
      <c r="N92" s="213">
        <f>N151</f>
        <v>0</v>
      </c>
      <c r="O92" s="237"/>
      <c r="P92" s="237"/>
      <c r="Q92" s="237"/>
      <c r="R92" s="133"/>
      <c r="T92" s="134"/>
      <c r="U92" s="134"/>
    </row>
    <row r="93" spans="2:47" s="7" customFormat="1" ht="19.95" customHeight="1">
      <c r="B93" s="131"/>
      <c r="C93" s="132"/>
      <c r="D93" s="101" t="s">
        <v>112</v>
      </c>
      <c r="E93" s="132"/>
      <c r="F93" s="132"/>
      <c r="G93" s="132"/>
      <c r="H93" s="132"/>
      <c r="I93" s="132"/>
      <c r="J93" s="132"/>
      <c r="K93" s="132"/>
      <c r="L93" s="132"/>
      <c r="M93" s="132"/>
      <c r="N93" s="213">
        <f>N166</f>
        <v>0</v>
      </c>
      <c r="O93" s="237"/>
      <c r="P93" s="237"/>
      <c r="Q93" s="237"/>
      <c r="R93" s="133"/>
      <c r="T93" s="134"/>
      <c r="U93" s="134"/>
    </row>
    <row r="94" spans="2:47" s="6" customFormat="1" ht="24.9" customHeight="1">
      <c r="B94" s="126"/>
      <c r="C94" s="127"/>
      <c r="D94" s="128" t="s">
        <v>113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35">
        <f>N168</f>
        <v>0</v>
      </c>
      <c r="O94" s="236"/>
      <c r="P94" s="236"/>
      <c r="Q94" s="236"/>
      <c r="R94" s="129"/>
      <c r="T94" s="130"/>
      <c r="U94" s="130"/>
    </row>
    <row r="95" spans="2:47" s="7" customFormat="1" ht="19.95" customHeight="1">
      <c r="B95" s="131"/>
      <c r="C95" s="132"/>
      <c r="D95" s="101" t="s">
        <v>114</v>
      </c>
      <c r="E95" s="132"/>
      <c r="F95" s="132"/>
      <c r="G95" s="132"/>
      <c r="H95" s="132"/>
      <c r="I95" s="132"/>
      <c r="J95" s="132"/>
      <c r="K95" s="132"/>
      <c r="L95" s="132"/>
      <c r="M95" s="132"/>
      <c r="N95" s="213">
        <f>N169</f>
        <v>0</v>
      </c>
      <c r="O95" s="237"/>
      <c r="P95" s="237"/>
      <c r="Q95" s="237"/>
      <c r="R95" s="133"/>
      <c r="T95" s="134"/>
      <c r="U95" s="134"/>
    </row>
    <row r="96" spans="2:47" s="6" customFormat="1" ht="24.9" customHeight="1">
      <c r="B96" s="126"/>
      <c r="C96" s="127"/>
      <c r="D96" s="128" t="s">
        <v>115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35">
        <f>N172</f>
        <v>0</v>
      </c>
      <c r="O96" s="236"/>
      <c r="P96" s="236"/>
      <c r="Q96" s="236"/>
      <c r="R96" s="129"/>
      <c r="T96" s="130"/>
      <c r="U96" s="130"/>
    </row>
    <row r="97" spans="2:65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  <c r="T97" s="124"/>
      <c r="U97" s="124"/>
    </row>
    <row r="98" spans="2:65" s="1" customFormat="1" ht="29.25" customHeight="1">
      <c r="B98" s="34"/>
      <c r="C98" s="125" t="s">
        <v>116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34">
        <f>ROUND(N99+N100+N101+N102+N103+N104,2)</f>
        <v>0</v>
      </c>
      <c r="O98" s="238"/>
      <c r="P98" s="238"/>
      <c r="Q98" s="238"/>
      <c r="R98" s="36"/>
      <c r="T98" s="135"/>
      <c r="U98" s="136" t="s">
        <v>40</v>
      </c>
    </row>
    <row r="99" spans="2:65" s="1" customFormat="1" ht="18" customHeight="1">
      <c r="B99" s="34"/>
      <c r="C99" s="35"/>
      <c r="D99" s="214" t="s">
        <v>117</v>
      </c>
      <c r="E99" s="215"/>
      <c r="F99" s="215"/>
      <c r="G99" s="215"/>
      <c r="H99" s="215"/>
      <c r="I99" s="35"/>
      <c r="J99" s="35"/>
      <c r="K99" s="35"/>
      <c r="L99" s="35"/>
      <c r="M99" s="35"/>
      <c r="N99" s="212">
        <f>ROUND(N88*T99,2)</f>
        <v>0</v>
      </c>
      <c r="O99" s="213"/>
      <c r="P99" s="213"/>
      <c r="Q99" s="213"/>
      <c r="R99" s="36"/>
      <c r="S99" s="137"/>
      <c r="T99" s="138"/>
      <c r="U99" s="139" t="s">
        <v>43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40" t="s">
        <v>118</v>
      </c>
      <c r="AZ99" s="137"/>
      <c r="BA99" s="137"/>
      <c r="BB99" s="137"/>
      <c r="BC99" s="137"/>
      <c r="BD99" s="137"/>
      <c r="BE99" s="141">
        <f t="shared" ref="BE99:BE104" si="0">IF(U99="základná",N99,0)</f>
        <v>0</v>
      </c>
      <c r="BF99" s="141">
        <f t="shared" ref="BF99:BF104" si="1">IF(U99="znížená",N99,0)</f>
        <v>0</v>
      </c>
      <c r="BG99" s="141">
        <f t="shared" ref="BG99:BG104" si="2">IF(U99="zákl. prenesená",N99,0)</f>
        <v>0</v>
      </c>
      <c r="BH99" s="141">
        <f t="shared" ref="BH99:BH104" si="3">IF(U99="zníž. prenesená",N99,0)</f>
        <v>0</v>
      </c>
      <c r="BI99" s="141">
        <f t="shared" ref="BI99:BI104" si="4">IF(U99="nulová",N99,0)</f>
        <v>0</v>
      </c>
      <c r="BJ99" s="140" t="s">
        <v>119</v>
      </c>
      <c r="BK99" s="137"/>
      <c r="BL99" s="137"/>
      <c r="BM99" s="137"/>
    </row>
    <row r="100" spans="2:65" s="1" customFormat="1" ht="18" customHeight="1">
      <c r="B100" s="34"/>
      <c r="C100" s="35"/>
      <c r="D100" s="214" t="s">
        <v>120</v>
      </c>
      <c r="E100" s="215"/>
      <c r="F100" s="215"/>
      <c r="G100" s="215"/>
      <c r="H100" s="215"/>
      <c r="I100" s="35"/>
      <c r="J100" s="35"/>
      <c r="K100" s="35"/>
      <c r="L100" s="35"/>
      <c r="M100" s="35"/>
      <c r="N100" s="212">
        <f>ROUND(N88*T100,2)</f>
        <v>0</v>
      </c>
      <c r="O100" s="213"/>
      <c r="P100" s="213"/>
      <c r="Q100" s="213"/>
      <c r="R100" s="36"/>
      <c r="S100" s="137"/>
      <c r="T100" s="138"/>
      <c r="U100" s="139" t="s">
        <v>43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40" t="s">
        <v>118</v>
      </c>
      <c r="AZ100" s="137"/>
      <c r="BA100" s="137"/>
      <c r="BB100" s="137"/>
      <c r="BC100" s="137"/>
      <c r="BD100" s="137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119</v>
      </c>
      <c r="BK100" s="137"/>
      <c r="BL100" s="137"/>
      <c r="BM100" s="137"/>
    </row>
    <row r="101" spans="2:65" s="1" customFormat="1" ht="18" customHeight="1">
      <c r="B101" s="34"/>
      <c r="C101" s="35"/>
      <c r="D101" s="214" t="s">
        <v>121</v>
      </c>
      <c r="E101" s="215"/>
      <c r="F101" s="215"/>
      <c r="G101" s="215"/>
      <c r="H101" s="215"/>
      <c r="I101" s="35"/>
      <c r="J101" s="35"/>
      <c r="K101" s="35"/>
      <c r="L101" s="35"/>
      <c r="M101" s="35"/>
      <c r="N101" s="212">
        <f>ROUND(N88*T101,2)</f>
        <v>0</v>
      </c>
      <c r="O101" s="213"/>
      <c r="P101" s="213"/>
      <c r="Q101" s="213"/>
      <c r="R101" s="36"/>
      <c r="S101" s="137"/>
      <c r="T101" s="138"/>
      <c r="U101" s="139" t="s">
        <v>43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40" t="s">
        <v>118</v>
      </c>
      <c r="AZ101" s="137"/>
      <c r="BA101" s="137"/>
      <c r="BB101" s="137"/>
      <c r="BC101" s="137"/>
      <c r="BD101" s="137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119</v>
      </c>
      <c r="BK101" s="137"/>
      <c r="BL101" s="137"/>
      <c r="BM101" s="137"/>
    </row>
    <row r="102" spans="2:65" s="1" customFormat="1" ht="18" customHeight="1">
      <c r="B102" s="34"/>
      <c r="C102" s="35"/>
      <c r="D102" s="214" t="s">
        <v>122</v>
      </c>
      <c r="E102" s="215"/>
      <c r="F102" s="215"/>
      <c r="G102" s="215"/>
      <c r="H102" s="215"/>
      <c r="I102" s="35"/>
      <c r="J102" s="35"/>
      <c r="K102" s="35"/>
      <c r="L102" s="35"/>
      <c r="M102" s="35"/>
      <c r="N102" s="212">
        <f>ROUND(N88*T102,2)</f>
        <v>0</v>
      </c>
      <c r="O102" s="213"/>
      <c r="P102" s="213"/>
      <c r="Q102" s="213"/>
      <c r="R102" s="36"/>
      <c r="S102" s="137"/>
      <c r="T102" s="138"/>
      <c r="U102" s="139" t="s">
        <v>43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40" t="s">
        <v>118</v>
      </c>
      <c r="AZ102" s="137"/>
      <c r="BA102" s="137"/>
      <c r="BB102" s="137"/>
      <c r="BC102" s="137"/>
      <c r="BD102" s="137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119</v>
      </c>
      <c r="BK102" s="137"/>
      <c r="BL102" s="137"/>
      <c r="BM102" s="137"/>
    </row>
    <row r="103" spans="2:65" s="1" customFormat="1" ht="18" customHeight="1">
      <c r="B103" s="34"/>
      <c r="C103" s="35"/>
      <c r="D103" s="214" t="s">
        <v>123</v>
      </c>
      <c r="E103" s="215"/>
      <c r="F103" s="215"/>
      <c r="G103" s="215"/>
      <c r="H103" s="215"/>
      <c r="I103" s="35"/>
      <c r="J103" s="35"/>
      <c r="K103" s="35"/>
      <c r="L103" s="35"/>
      <c r="M103" s="35"/>
      <c r="N103" s="212">
        <f>ROUND(N88*T103,2)</f>
        <v>0</v>
      </c>
      <c r="O103" s="213"/>
      <c r="P103" s="213"/>
      <c r="Q103" s="213"/>
      <c r="R103" s="36"/>
      <c r="S103" s="137"/>
      <c r="T103" s="138"/>
      <c r="U103" s="139" t="s">
        <v>43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40" t="s">
        <v>118</v>
      </c>
      <c r="AZ103" s="137"/>
      <c r="BA103" s="137"/>
      <c r="BB103" s="137"/>
      <c r="BC103" s="137"/>
      <c r="BD103" s="137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119</v>
      </c>
      <c r="BK103" s="137"/>
      <c r="BL103" s="137"/>
      <c r="BM103" s="137"/>
    </row>
    <row r="104" spans="2:65" s="1" customFormat="1" ht="18" customHeight="1">
      <c r="B104" s="34"/>
      <c r="C104" s="35"/>
      <c r="D104" s="101" t="s">
        <v>124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212">
        <f>ROUND(N88*T104,2)</f>
        <v>0</v>
      </c>
      <c r="O104" s="213"/>
      <c r="P104" s="213"/>
      <c r="Q104" s="213"/>
      <c r="R104" s="36"/>
      <c r="S104" s="137"/>
      <c r="T104" s="142"/>
      <c r="U104" s="143" t="s">
        <v>43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40" t="s">
        <v>125</v>
      </c>
      <c r="AZ104" s="137"/>
      <c r="BA104" s="137"/>
      <c r="BB104" s="137"/>
      <c r="BC104" s="137"/>
      <c r="BD104" s="137"/>
      <c r="BE104" s="141">
        <f t="shared" si="0"/>
        <v>0</v>
      </c>
      <c r="BF104" s="141">
        <f t="shared" si="1"/>
        <v>0</v>
      </c>
      <c r="BG104" s="141">
        <f t="shared" si="2"/>
        <v>0</v>
      </c>
      <c r="BH104" s="141">
        <f t="shared" si="3"/>
        <v>0</v>
      </c>
      <c r="BI104" s="141">
        <f t="shared" si="4"/>
        <v>0</v>
      </c>
      <c r="BJ104" s="140" t="s">
        <v>119</v>
      </c>
      <c r="BK104" s="137"/>
      <c r="BL104" s="137"/>
      <c r="BM104" s="137"/>
    </row>
    <row r="105" spans="2:65" s="1" customFormat="1" ht="12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T105" s="124"/>
      <c r="U105" s="124"/>
    </row>
    <row r="106" spans="2:65" s="1" customFormat="1" ht="29.25" customHeight="1">
      <c r="B106" s="34"/>
      <c r="C106" s="112" t="s">
        <v>93</v>
      </c>
      <c r="D106" s="113"/>
      <c r="E106" s="113"/>
      <c r="F106" s="113"/>
      <c r="G106" s="113"/>
      <c r="H106" s="113"/>
      <c r="I106" s="113"/>
      <c r="J106" s="113"/>
      <c r="K106" s="113"/>
      <c r="L106" s="218">
        <f>ROUND(SUM(N88+N98),2)</f>
        <v>0</v>
      </c>
      <c r="M106" s="218"/>
      <c r="N106" s="218"/>
      <c r="O106" s="218"/>
      <c r="P106" s="218"/>
      <c r="Q106" s="218"/>
      <c r="R106" s="36"/>
      <c r="T106" s="124"/>
      <c r="U106" s="124"/>
    </row>
    <row r="107" spans="2:65" s="1" customFormat="1" ht="6.9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  <c r="T107" s="124"/>
      <c r="U107" s="124"/>
    </row>
    <row r="111" spans="2:65" s="1" customFormat="1" ht="6.9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65" s="1" customFormat="1" ht="36.9" customHeight="1">
      <c r="B112" s="34"/>
      <c r="C112" s="176" t="s">
        <v>126</v>
      </c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36"/>
    </row>
    <row r="113" spans="2:65" s="1" customFormat="1" ht="6.9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30" customHeight="1">
      <c r="B114" s="34"/>
      <c r="C114" s="29" t="s">
        <v>17</v>
      </c>
      <c r="D114" s="35"/>
      <c r="E114" s="35"/>
      <c r="F114" s="221" t="str">
        <f>F6</f>
        <v>Rekonštrukcia chodníka pozdĺž cesty II/500 (od mostu pri RD č.23-po RD č.39)</v>
      </c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35"/>
      <c r="R114" s="36"/>
    </row>
    <row r="115" spans="2:65" s="1" customFormat="1" ht="36.9" customHeight="1">
      <c r="B115" s="34"/>
      <c r="C115" s="68" t="s">
        <v>100</v>
      </c>
      <c r="D115" s="35"/>
      <c r="E115" s="35"/>
      <c r="F115" s="196" t="str">
        <f>F7</f>
        <v>1 - SO 01 Chodník</v>
      </c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35"/>
      <c r="R115" s="36"/>
    </row>
    <row r="116" spans="2:65" s="1" customFormat="1" ht="6.9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29" t="s">
        <v>22</v>
      </c>
      <c r="D117" s="35"/>
      <c r="E117" s="35"/>
      <c r="F117" s="27" t="str">
        <f>F9</f>
        <v>Sobotište</v>
      </c>
      <c r="G117" s="35"/>
      <c r="H117" s="35"/>
      <c r="I117" s="35"/>
      <c r="J117" s="35"/>
      <c r="K117" s="29" t="s">
        <v>24</v>
      </c>
      <c r="L117" s="35"/>
      <c r="M117" s="225" t="str">
        <f>IF(O9="","",O9)</f>
        <v>22.6.2018</v>
      </c>
      <c r="N117" s="225"/>
      <c r="O117" s="225"/>
      <c r="P117" s="225"/>
      <c r="Q117" s="35"/>
      <c r="R117" s="36"/>
    </row>
    <row r="118" spans="2:65" s="1" customFormat="1" ht="6.9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3.2">
      <c r="B119" s="34"/>
      <c r="C119" s="29" t="s">
        <v>26</v>
      </c>
      <c r="D119" s="35"/>
      <c r="E119" s="35"/>
      <c r="F119" s="27" t="str">
        <f>E12</f>
        <v xml:space="preserve"> </v>
      </c>
      <c r="G119" s="35"/>
      <c r="H119" s="35"/>
      <c r="I119" s="35"/>
      <c r="J119" s="35"/>
      <c r="K119" s="29" t="s">
        <v>32</v>
      </c>
      <c r="L119" s="35"/>
      <c r="M119" s="180" t="str">
        <f>E18</f>
        <v xml:space="preserve"> </v>
      </c>
      <c r="N119" s="180"/>
      <c r="O119" s="180"/>
      <c r="P119" s="180"/>
      <c r="Q119" s="180"/>
      <c r="R119" s="36"/>
    </row>
    <row r="120" spans="2:65" s="1" customFormat="1" ht="14.4" customHeight="1">
      <c r="B120" s="34"/>
      <c r="C120" s="29" t="s">
        <v>30</v>
      </c>
      <c r="D120" s="35"/>
      <c r="E120" s="35"/>
      <c r="F120" s="27" t="str">
        <f>IF(E15="","",E15)</f>
        <v>Vyplň údaj</v>
      </c>
      <c r="G120" s="35"/>
      <c r="H120" s="35"/>
      <c r="I120" s="35"/>
      <c r="J120" s="35"/>
      <c r="K120" s="29" t="s">
        <v>35</v>
      </c>
      <c r="L120" s="35"/>
      <c r="M120" s="180" t="str">
        <f>E21</f>
        <v xml:space="preserve"> </v>
      </c>
      <c r="N120" s="180"/>
      <c r="O120" s="180"/>
      <c r="P120" s="180"/>
      <c r="Q120" s="180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8" customFormat="1" ht="29.25" customHeight="1">
      <c r="B122" s="144"/>
      <c r="C122" s="145" t="s">
        <v>127</v>
      </c>
      <c r="D122" s="146" t="s">
        <v>128</v>
      </c>
      <c r="E122" s="146" t="s">
        <v>58</v>
      </c>
      <c r="F122" s="239" t="s">
        <v>129</v>
      </c>
      <c r="G122" s="239"/>
      <c r="H122" s="239"/>
      <c r="I122" s="239"/>
      <c r="J122" s="146" t="s">
        <v>130</v>
      </c>
      <c r="K122" s="146" t="s">
        <v>131</v>
      </c>
      <c r="L122" s="239" t="s">
        <v>132</v>
      </c>
      <c r="M122" s="239"/>
      <c r="N122" s="239" t="s">
        <v>105</v>
      </c>
      <c r="O122" s="239"/>
      <c r="P122" s="239"/>
      <c r="Q122" s="240"/>
      <c r="R122" s="147"/>
      <c r="T122" s="79" t="s">
        <v>133</v>
      </c>
      <c r="U122" s="80" t="s">
        <v>40</v>
      </c>
      <c r="V122" s="80" t="s">
        <v>134</v>
      </c>
      <c r="W122" s="80" t="s">
        <v>135</v>
      </c>
      <c r="X122" s="80" t="s">
        <v>136</v>
      </c>
      <c r="Y122" s="80" t="s">
        <v>137</v>
      </c>
      <c r="Z122" s="80" t="s">
        <v>138</v>
      </c>
      <c r="AA122" s="81" t="s">
        <v>139</v>
      </c>
    </row>
    <row r="123" spans="2:65" s="1" customFormat="1" ht="29.25" customHeight="1">
      <c r="B123" s="34"/>
      <c r="C123" s="83" t="s">
        <v>102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49">
        <f>BK123</f>
        <v>0</v>
      </c>
      <c r="O123" s="250"/>
      <c r="P123" s="250"/>
      <c r="Q123" s="250"/>
      <c r="R123" s="36"/>
      <c r="T123" s="82"/>
      <c r="U123" s="50"/>
      <c r="V123" s="50"/>
      <c r="W123" s="148">
        <f>W124+W168+W172+W177</f>
        <v>0</v>
      </c>
      <c r="X123" s="50"/>
      <c r="Y123" s="148">
        <f>Y124+Y168+Y172+Y177</f>
        <v>704.89987825000003</v>
      </c>
      <c r="Z123" s="50"/>
      <c r="AA123" s="149">
        <f>AA124+AA168+AA172+AA177</f>
        <v>278.58554999999996</v>
      </c>
      <c r="AT123" s="18" t="s">
        <v>75</v>
      </c>
      <c r="AU123" s="18" t="s">
        <v>107</v>
      </c>
      <c r="BK123" s="150">
        <f>BK124+BK168+BK172+BK177</f>
        <v>0</v>
      </c>
    </row>
    <row r="124" spans="2:65" s="9" customFormat="1" ht="37.35" customHeight="1">
      <c r="B124" s="151"/>
      <c r="C124" s="152"/>
      <c r="D124" s="153" t="s">
        <v>108</v>
      </c>
      <c r="E124" s="153"/>
      <c r="F124" s="153"/>
      <c r="G124" s="153"/>
      <c r="H124" s="153"/>
      <c r="I124" s="153"/>
      <c r="J124" s="153"/>
      <c r="K124" s="153"/>
      <c r="L124" s="153"/>
      <c r="M124" s="153"/>
      <c r="N124" s="251">
        <f>BK124</f>
        <v>0</v>
      </c>
      <c r="O124" s="252"/>
      <c r="P124" s="252"/>
      <c r="Q124" s="252"/>
      <c r="R124" s="154"/>
      <c r="T124" s="155"/>
      <c r="U124" s="152"/>
      <c r="V124" s="152"/>
      <c r="W124" s="156">
        <f>W125+W142+W151+W166</f>
        <v>0</v>
      </c>
      <c r="X124" s="152"/>
      <c r="Y124" s="156">
        <f>Y125+Y142+Y151+Y166</f>
        <v>704.68922700000007</v>
      </c>
      <c r="Z124" s="152"/>
      <c r="AA124" s="157">
        <f>AA125+AA142+AA151+AA166</f>
        <v>278.58554999999996</v>
      </c>
      <c r="AR124" s="158" t="s">
        <v>82</v>
      </c>
      <c r="AT124" s="159" t="s">
        <v>75</v>
      </c>
      <c r="AU124" s="159" t="s">
        <v>76</v>
      </c>
      <c r="AY124" s="158" t="s">
        <v>140</v>
      </c>
      <c r="BK124" s="160">
        <f>BK125+BK142+BK151+BK166</f>
        <v>0</v>
      </c>
    </row>
    <row r="125" spans="2:65" s="9" customFormat="1" ht="19.95" customHeight="1">
      <c r="B125" s="151"/>
      <c r="C125" s="152"/>
      <c r="D125" s="161" t="s">
        <v>109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53">
        <f>BK125</f>
        <v>0</v>
      </c>
      <c r="O125" s="254"/>
      <c r="P125" s="254"/>
      <c r="Q125" s="254"/>
      <c r="R125" s="154"/>
      <c r="T125" s="155"/>
      <c r="U125" s="152"/>
      <c r="V125" s="152"/>
      <c r="W125" s="156">
        <f>SUM(W126:W141)</f>
        <v>0</v>
      </c>
      <c r="X125" s="152"/>
      <c r="Y125" s="156">
        <f>SUM(Y126:Y141)</f>
        <v>18.631978</v>
      </c>
      <c r="Z125" s="152"/>
      <c r="AA125" s="157">
        <f>SUM(AA126:AA141)</f>
        <v>278.58554999999996</v>
      </c>
      <c r="AR125" s="158" t="s">
        <v>82</v>
      </c>
      <c r="AT125" s="159" t="s">
        <v>75</v>
      </c>
      <c r="AU125" s="159" t="s">
        <v>82</v>
      </c>
      <c r="AY125" s="158" t="s">
        <v>140</v>
      </c>
      <c r="BK125" s="160">
        <f>SUM(BK126:BK141)</f>
        <v>0</v>
      </c>
    </row>
    <row r="126" spans="2:65" s="1" customFormat="1" ht="25.5" customHeight="1">
      <c r="B126" s="34"/>
      <c r="C126" s="162" t="s">
        <v>82</v>
      </c>
      <c r="D126" s="162" t="s">
        <v>141</v>
      </c>
      <c r="E126" s="163" t="s">
        <v>142</v>
      </c>
      <c r="F126" s="241" t="s">
        <v>143</v>
      </c>
      <c r="G126" s="241"/>
      <c r="H126" s="241"/>
      <c r="I126" s="241"/>
      <c r="J126" s="164" t="s">
        <v>144</v>
      </c>
      <c r="K126" s="165">
        <v>432.65</v>
      </c>
      <c r="L126" s="242">
        <v>0</v>
      </c>
      <c r="M126" s="243"/>
      <c r="N126" s="244">
        <f t="shared" ref="N126:N141" si="5">ROUND(L126*K126,3)</f>
        <v>0</v>
      </c>
      <c r="O126" s="244"/>
      <c r="P126" s="244"/>
      <c r="Q126" s="244"/>
      <c r="R126" s="36"/>
      <c r="T126" s="166" t="s">
        <v>20</v>
      </c>
      <c r="U126" s="43" t="s">
        <v>43</v>
      </c>
      <c r="V126" s="35"/>
      <c r="W126" s="167">
        <f t="shared" ref="W126:W141" si="6">V126*K126</f>
        <v>0</v>
      </c>
      <c r="X126" s="167">
        <v>0</v>
      </c>
      <c r="Y126" s="167">
        <f t="shared" ref="Y126:Y141" si="7">X126*K126</f>
        <v>0</v>
      </c>
      <c r="Z126" s="167">
        <v>0.41699999999999998</v>
      </c>
      <c r="AA126" s="168">
        <f t="shared" ref="AA126:AA141" si="8">Z126*K126</f>
        <v>180.41504999999998</v>
      </c>
      <c r="AR126" s="18" t="s">
        <v>145</v>
      </c>
      <c r="AT126" s="18" t="s">
        <v>141</v>
      </c>
      <c r="AU126" s="18" t="s">
        <v>119</v>
      </c>
      <c r="AY126" s="18" t="s">
        <v>140</v>
      </c>
      <c r="BE126" s="105">
        <f t="shared" ref="BE126:BE141" si="9">IF(U126="základná",N126,0)</f>
        <v>0</v>
      </c>
      <c r="BF126" s="105">
        <f t="shared" ref="BF126:BF141" si="10">IF(U126="znížená",N126,0)</f>
        <v>0</v>
      </c>
      <c r="BG126" s="105">
        <f t="shared" ref="BG126:BG141" si="11">IF(U126="zákl. prenesená",N126,0)</f>
        <v>0</v>
      </c>
      <c r="BH126" s="105">
        <f t="shared" ref="BH126:BH141" si="12">IF(U126="zníž. prenesená",N126,0)</f>
        <v>0</v>
      </c>
      <c r="BI126" s="105">
        <f t="shared" ref="BI126:BI141" si="13">IF(U126="nulová",N126,0)</f>
        <v>0</v>
      </c>
      <c r="BJ126" s="18" t="s">
        <v>119</v>
      </c>
      <c r="BK126" s="169">
        <f t="shared" ref="BK126:BK141" si="14">ROUND(L126*K126,3)</f>
        <v>0</v>
      </c>
      <c r="BL126" s="18" t="s">
        <v>145</v>
      </c>
      <c r="BM126" s="18" t="s">
        <v>146</v>
      </c>
    </row>
    <row r="127" spans="2:65" s="1" customFormat="1" ht="38.25" customHeight="1">
      <c r="B127" s="34"/>
      <c r="C127" s="162" t="s">
        <v>119</v>
      </c>
      <c r="D127" s="162" t="s">
        <v>141</v>
      </c>
      <c r="E127" s="163" t="s">
        <v>147</v>
      </c>
      <c r="F127" s="241" t="s">
        <v>148</v>
      </c>
      <c r="G127" s="241"/>
      <c r="H127" s="241"/>
      <c r="I127" s="241"/>
      <c r="J127" s="164" t="s">
        <v>144</v>
      </c>
      <c r="K127" s="165">
        <v>47.45</v>
      </c>
      <c r="L127" s="242">
        <v>0</v>
      </c>
      <c r="M127" s="243"/>
      <c r="N127" s="244">
        <f t="shared" si="5"/>
        <v>0</v>
      </c>
      <c r="O127" s="244"/>
      <c r="P127" s="244"/>
      <c r="Q127" s="244"/>
      <c r="R127" s="36"/>
      <c r="T127" s="166" t="s">
        <v>20</v>
      </c>
      <c r="U127" s="43" t="s">
        <v>43</v>
      </c>
      <c r="V127" s="35"/>
      <c r="W127" s="167">
        <f t="shared" si="6"/>
        <v>0</v>
      </c>
      <c r="X127" s="167">
        <v>0</v>
      </c>
      <c r="Y127" s="167">
        <f t="shared" si="7"/>
        <v>0</v>
      </c>
      <c r="Z127" s="167">
        <v>0.18099999999999999</v>
      </c>
      <c r="AA127" s="168">
        <f t="shared" si="8"/>
        <v>8.5884499999999999</v>
      </c>
      <c r="AR127" s="18" t="s">
        <v>145</v>
      </c>
      <c r="AT127" s="18" t="s">
        <v>141</v>
      </c>
      <c r="AU127" s="18" t="s">
        <v>119</v>
      </c>
      <c r="AY127" s="18" t="s">
        <v>140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8" t="s">
        <v>119</v>
      </c>
      <c r="BK127" s="169">
        <f t="shared" si="14"/>
        <v>0</v>
      </c>
      <c r="BL127" s="18" t="s">
        <v>145</v>
      </c>
      <c r="BM127" s="18" t="s">
        <v>149</v>
      </c>
    </row>
    <row r="128" spans="2:65" s="1" customFormat="1" ht="38.25" customHeight="1">
      <c r="B128" s="34"/>
      <c r="C128" s="162" t="s">
        <v>150</v>
      </c>
      <c r="D128" s="162" t="s">
        <v>141</v>
      </c>
      <c r="E128" s="163" t="s">
        <v>151</v>
      </c>
      <c r="F128" s="241" t="s">
        <v>152</v>
      </c>
      <c r="G128" s="241"/>
      <c r="H128" s="241"/>
      <c r="I128" s="241"/>
      <c r="J128" s="164" t="s">
        <v>144</v>
      </c>
      <c r="K128" s="165">
        <v>123.9</v>
      </c>
      <c r="L128" s="242">
        <v>0</v>
      </c>
      <c r="M128" s="243"/>
      <c r="N128" s="244">
        <f t="shared" si="5"/>
        <v>0</v>
      </c>
      <c r="O128" s="244"/>
      <c r="P128" s="244"/>
      <c r="Q128" s="244"/>
      <c r="R128" s="36"/>
      <c r="T128" s="166" t="s">
        <v>20</v>
      </c>
      <c r="U128" s="43" t="s">
        <v>43</v>
      </c>
      <c r="V128" s="35"/>
      <c r="W128" s="167">
        <f t="shared" si="6"/>
        <v>0</v>
      </c>
      <c r="X128" s="167">
        <v>5.0200000000000002E-3</v>
      </c>
      <c r="Y128" s="167">
        <f t="shared" si="7"/>
        <v>0.62197800000000003</v>
      </c>
      <c r="Z128" s="167">
        <v>0.10199999999999999</v>
      </c>
      <c r="AA128" s="168">
        <f t="shared" si="8"/>
        <v>12.6378</v>
      </c>
      <c r="AR128" s="18" t="s">
        <v>145</v>
      </c>
      <c r="AT128" s="18" t="s">
        <v>141</v>
      </c>
      <c r="AU128" s="18" t="s">
        <v>119</v>
      </c>
      <c r="AY128" s="18" t="s">
        <v>140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8" t="s">
        <v>119</v>
      </c>
      <c r="BK128" s="169">
        <f t="shared" si="14"/>
        <v>0</v>
      </c>
      <c r="BL128" s="18" t="s">
        <v>145</v>
      </c>
      <c r="BM128" s="18" t="s">
        <v>153</v>
      </c>
    </row>
    <row r="129" spans="2:65" s="1" customFormat="1" ht="25.5" customHeight="1">
      <c r="B129" s="34"/>
      <c r="C129" s="162" t="s">
        <v>154</v>
      </c>
      <c r="D129" s="162" t="s">
        <v>141</v>
      </c>
      <c r="E129" s="163" t="s">
        <v>155</v>
      </c>
      <c r="F129" s="241" t="s">
        <v>156</v>
      </c>
      <c r="G129" s="241"/>
      <c r="H129" s="241"/>
      <c r="I129" s="241"/>
      <c r="J129" s="164" t="s">
        <v>157</v>
      </c>
      <c r="K129" s="165">
        <v>65.3</v>
      </c>
      <c r="L129" s="242">
        <v>0</v>
      </c>
      <c r="M129" s="243"/>
      <c r="N129" s="244">
        <f t="shared" si="5"/>
        <v>0</v>
      </c>
      <c r="O129" s="244"/>
      <c r="P129" s="244"/>
      <c r="Q129" s="244"/>
      <c r="R129" s="36"/>
      <c r="T129" s="166" t="s">
        <v>20</v>
      </c>
      <c r="U129" s="43" t="s">
        <v>43</v>
      </c>
      <c r="V129" s="35"/>
      <c r="W129" s="167">
        <f t="shared" si="6"/>
        <v>0</v>
      </c>
      <c r="X129" s="167">
        <v>0</v>
      </c>
      <c r="Y129" s="167">
        <f t="shared" si="7"/>
        <v>0</v>
      </c>
      <c r="Z129" s="167">
        <v>0.23</v>
      </c>
      <c r="AA129" s="168">
        <f t="shared" si="8"/>
        <v>15.019</v>
      </c>
      <c r="AR129" s="18" t="s">
        <v>145</v>
      </c>
      <c r="AT129" s="18" t="s">
        <v>141</v>
      </c>
      <c r="AU129" s="18" t="s">
        <v>119</v>
      </c>
      <c r="AY129" s="18" t="s">
        <v>140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119</v>
      </c>
      <c r="BK129" s="169">
        <f t="shared" si="14"/>
        <v>0</v>
      </c>
      <c r="BL129" s="18" t="s">
        <v>145</v>
      </c>
      <c r="BM129" s="18" t="s">
        <v>158</v>
      </c>
    </row>
    <row r="130" spans="2:65" s="1" customFormat="1" ht="38.25" customHeight="1">
      <c r="B130" s="34"/>
      <c r="C130" s="162" t="s">
        <v>159</v>
      </c>
      <c r="D130" s="162" t="s">
        <v>141</v>
      </c>
      <c r="E130" s="163" t="s">
        <v>160</v>
      </c>
      <c r="F130" s="241" t="s">
        <v>161</v>
      </c>
      <c r="G130" s="241"/>
      <c r="H130" s="241"/>
      <c r="I130" s="241"/>
      <c r="J130" s="164" t="s">
        <v>157</v>
      </c>
      <c r="K130" s="165">
        <v>249.3</v>
      </c>
      <c r="L130" s="242">
        <v>0</v>
      </c>
      <c r="M130" s="243"/>
      <c r="N130" s="244">
        <f t="shared" si="5"/>
        <v>0</v>
      </c>
      <c r="O130" s="244"/>
      <c r="P130" s="244"/>
      <c r="Q130" s="244"/>
      <c r="R130" s="36"/>
      <c r="T130" s="166" t="s">
        <v>20</v>
      </c>
      <c r="U130" s="43" t="s">
        <v>43</v>
      </c>
      <c r="V130" s="35"/>
      <c r="W130" s="167">
        <f t="shared" si="6"/>
        <v>0</v>
      </c>
      <c r="X130" s="167">
        <v>0</v>
      </c>
      <c r="Y130" s="167">
        <f t="shared" si="7"/>
        <v>0</v>
      </c>
      <c r="Z130" s="167">
        <v>0.14499999999999999</v>
      </c>
      <c r="AA130" s="168">
        <f t="shared" si="8"/>
        <v>36.148499999999999</v>
      </c>
      <c r="AR130" s="18" t="s">
        <v>145</v>
      </c>
      <c r="AT130" s="18" t="s">
        <v>141</v>
      </c>
      <c r="AU130" s="18" t="s">
        <v>119</v>
      </c>
      <c r="AY130" s="18" t="s">
        <v>140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119</v>
      </c>
      <c r="BK130" s="169">
        <f t="shared" si="14"/>
        <v>0</v>
      </c>
      <c r="BL130" s="18" t="s">
        <v>145</v>
      </c>
      <c r="BM130" s="18" t="s">
        <v>162</v>
      </c>
    </row>
    <row r="131" spans="2:65" s="1" customFormat="1" ht="25.5" customHeight="1">
      <c r="B131" s="34"/>
      <c r="C131" s="162" t="s">
        <v>163</v>
      </c>
      <c r="D131" s="162" t="s">
        <v>141</v>
      </c>
      <c r="E131" s="163" t="s">
        <v>164</v>
      </c>
      <c r="F131" s="241" t="s">
        <v>165</v>
      </c>
      <c r="G131" s="241"/>
      <c r="H131" s="241"/>
      <c r="I131" s="241"/>
      <c r="J131" s="164" t="s">
        <v>157</v>
      </c>
      <c r="K131" s="165">
        <v>223.3</v>
      </c>
      <c r="L131" s="242">
        <v>0</v>
      </c>
      <c r="M131" s="243"/>
      <c r="N131" s="244">
        <f t="shared" si="5"/>
        <v>0</v>
      </c>
      <c r="O131" s="244"/>
      <c r="P131" s="244"/>
      <c r="Q131" s="244"/>
      <c r="R131" s="36"/>
      <c r="T131" s="166" t="s">
        <v>20</v>
      </c>
      <c r="U131" s="43" t="s">
        <v>43</v>
      </c>
      <c r="V131" s="35"/>
      <c r="W131" s="167">
        <f t="shared" si="6"/>
        <v>0</v>
      </c>
      <c r="X131" s="167">
        <v>0</v>
      </c>
      <c r="Y131" s="167">
        <f t="shared" si="7"/>
        <v>0</v>
      </c>
      <c r="Z131" s="167">
        <v>0.04</v>
      </c>
      <c r="AA131" s="168">
        <f t="shared" si="8"/>
        <v>8.9320000000000004</v>
      </c>
      <c r="AR131" s="18" t="s">
        <v>145</v>
      </c>
      <c r="AT131" s="18" t="s">
        <v>141</v>
      </c>
      <c r="AU131" s="18" t="s">
        <v>119</v>
      </c>
      <c r="AY131" s="18" t="s">
        <v>140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119</v>
      </c>
      <c r="BK131" s="169">
        <f t="shared" si="14"/>
        <v>0</v>
      </c>
      <c r="BL131" s="18" t="s">
        <v>145</v>
      </c>
      <c r="BM131" s="18" t="s">
        <v>166</v>
      </c>
    </row>
    <row r="132" spans="2:65" s="1" customFormat="1" ht="38.25" customHeight="1">
      <c r="B132" s="34"/>
      <c r="C132" s="162" t="s">
        <v>145</v>
      </c>
      <c r="D132" s="162" t="s">
        <v>141</v>
      </c>
      <c r="E132" s="163" t="s">
        <v>167</v>
      </c>
      <c r="F132" s="241" t="s">
        <v>168</v>
      </c>
      <c r="G132" s="241"/>
      <c r="H132" s="241"/>
      <c r="I132" s="241"/>
      <c r="J132" s="164" t="s">
        <v>144</v>
      </c>
      <c r="K132" s="165">
        <v>47.45</v>
      </c>
      <c r="L132" s="242">
        <v>0</v>
      </c>
      <c r="M132" s="243"/>
      <c r="N132" s="244">
        <f t="shared" si="5"/>
        <v>0</v>
      </c>
      <c r="O132" s="244"/>
      <c r="P132" s="244"/>
      <c r="Q132" s="244"/>
      <c r="R132" s="36"/>
      <c r="T132" s="166" t="s">
        <v>20</v>
      </c>
      <c r="U132" s="43" t="s">
        <v>43</v>
      </c>
      <c r="V132" s="35"/>
      <c r="W132" s="167">
        <f t="shared" si="6"/>
        <v>0</v>
      </c>
      <c r="X132" s="167">
        <v>0</v>
      </c>
      <c r="Y132" s="167">
        <f t="shared" si="7"/>
        <v>0</v>
      </c>
      <c r="Z132" s="167">
        <v>0.13</v>
      </c>
      <c r="AA132" s="168">
        <f t="shared" si="8"/>
        <v>6.1685000000000008</v>
      </c>
      <c r="AR132" s="18" t="s">
        <v>145</v>
      </c>
      <c r="AT132" s="18" t="s">
        <v>141</v>
      </c>
      <c r="AU132" s="18" t="s">
        <v>119</v>
      </c>
      <c r="AY132" s="18" t="s">
        <v>140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119</v>
      </c>
      <c r="BK132" s="169">
        <f t="shared" si="14"/>
        <v>0</v>
      </c>
      <c r="BL132" s="18" t="s">
        <v>145</v>
      </c>
      <c r="BM132" s="18" t="s">
        <v>169</v>
      </c>
    </row>
    <row r="133" spans="2:65" s="1" customFormat="1" ht="38.25" customHeight="1">
      <c r="B133" s="34"/>
      <c r="C133" s="162" t="s">
        <v>170</v>
      </c>
      <c r="D133" s="162" t="s">
        <v>141</v>
      </c>
      <c r="E133" s="163" t="s">
        <v>171</v>
      </c>
      <c r="F133" s="241" t="s">
        <v>172</v>
      </c>
      <c r="G133" s="241"/>
      <c r="H133" s="241"/>
      <c r="I133" s="241"/>
      <c r="J133" s="164" t="s">
        <v>144</v>
      </c>
      <c r="K133" s="165">
        <v>47.45</v>
      </c>
      <c r="L133" s="242">
        <v>0</v>
      </c>
      <c r="M133" s="243"/>
      <c r="N133" s="244">
        <f t="shared" si="5"/>
        <v>0</v>
      </c>
      <c r="O133" s="244"/>
      <c r="P133" s="244"/>
      <c r="Q133" s="244"/>
      <c r="R133" s="36"/>
      <c r="T133" s="166" t="s">
        <v>20</v>
      </c>
      <c r="U133" s="43" t="s">
        <v>43</v>
      </c>
      <c r="V133" s="35"/>
      <c r="W133" s="167">
        <f t="shared" si="6"/>
        <v>0</v>
      </c>
      <c r="X133" s="167">
        <v>0</v>
      </c>
      <c r="Y133" s="167">
        <f t="shared" si="7"/>
        <v>0</v>
      </c>
      <c r="Z133" s="167">
        <v>0.22500000000000001</v>
      </c>
      <c r="AA133" s="168">
        <f t="shared" si="8"/>
        <v>10.676250000000001</v>
      </c>
      <c r="AR133" s="18" t="s">
        <v>145</v>
      </c>
      <c r="AT133" s="18" t="s">
        <v>141</v>
      </c>
      <c r="AU133" s="18" t="s">
        <v>119</v>
      </c>
      <c r="AY133" s="18" t="s">
        <v>140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119</v>
      </c>
      <c r="BK133" s="169">
        <f t="shared" si="14"/>
        <v>0</v>
      </c>
      <c r="BL133" s="18" t="s">
        <v>145</v>
      </c>
      <c r="BM133" s="18" t="s">
        <v>173</v>
      </c>
    </row>
    <row r="134" spans="2:65" s="1" customFormat="1" ht="25.5" customHeight="1">
      <c r="B134" s="34"/>
      <c r="C134" s="162" t="s">
        <v>174</v>
      </c>
      <c r="D134" s="162" t="s">
        <v>141</v>
      </c>
      <c r="E134" s="163" t="s">
        <v>175</v>
      </c>
      <c r="F134" s="241" t="s">
        <v>176</v>
      </c>
      <c r="G134" s="241"/>
      <c r="H134" s="241"/>
      <c r="I134" s="241"/>
      <c r="J134" s="164" t="s">
        <v>177</v>
      </c>
      <c r="K134" s="165">
        <v>169.3</v>
      </c>
      <c r="L134" s="242">
        <v>0</v>
      </c>
      <c r="M134" s="243"/>
      <c r="N134" s="244">
        <f t="shared" si="5"/>
        <v>0</v>
      </c>
      <c r="O134" s="244"/>
      <c r="P134" s="244"/>
      <c r="Q134" s="244"/>
      <c r="R134" s="36"/>
      <c r="T134" s="166" t="s">
        <v>20</v>
      </c>
      <c r="U134" s="43" t="s">
        <v>43</v>
      </c>
      <c r="V134" s="35"/>
      <c r="W134" s="167">
        <f t="shared" si="6"/>
        <v>0</v>
      </c>
      <c r="X134" s="167">
        <v>0</v>
      </c>
      <c r="Y134" s="167">
        <f t="shared" si="7"/>
        <v>0</v>
      </c>
      <c r="Z134" s="167">
        <v>0</v>
      </c>
      <c r="AA134" s="168">
        <f t="shared" si="8"/>
        <v>0</v>
      </c>
      <c r="AR134" s="18" t="s">
        <v>145</v>
      </c>
      <c r="AT134" s="18" t="s">
        <v>141</v>
      </c>
      <c r="AU134" s="18" t="s">
        <v>119</v>
      </c>
      <c r="AY134" s="18" t="s">
        <v>140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119</v>
      </c>
      <c r="BK134" s="169">
        <f t="shared" si="14"/>
        <v>0</v>
      </c>
      <c r="BL134" s="18" t="s">
        <v>145</v>
      </c>
      <c r="BM134" s="18" t="s">
        <v>178</v>
      </c>
    </row>
    <row r="135" spans="2:65" s="1" customFormat="1" ht="25.5" customHeight="1">
      <c r="B135" s="34"/>
      <c r="C135" s="162" t="s">
        <v>179</v>
      </c>
      <c r="D135" s="162" t="s">
        <v>141</v>
      </c>
      <c r="E135" s="163" t="s">
        <v>180</v>
      </c>
      <c r="F135" s="241" t="s">
        <v>181</v>
      </c>
      <c r="G135" s="241"/>
      <c r="H135" s="241"/>
      <c r="I135" s="241"/>
      <c r="J135" s="164" t="s">
        <v>177</v>
      </c>
      <c r="K135" s="165">
        <v>169.3</v>
      </c>
      <c r="L135" s="242">
        <v>0</v>
      </c>
      <c r="M135" s="243"/>
      <c r="N135" s="244">
        <f t="shared" si="5"/>
        <v>0</v>
      </c>
      <c r="O135" s="244"/>
      <c r="P135" s="244"/>
      <c r="Q135" s="244"/>
      <c r="R135" s="36"/>
      <c r="T135" s="166" t="s">
        <v>20</v>
      </c>
      <c r="U135" s="43" t="s">
        <v>43</v>
      </c>
      <c r="V135" s="35"/>
      <c r="W135" s="167">
        <f t="shared" si="6"/>
        <v>0</v>
      </c>
      <c r="X135" s="167">
        <v>0</v>
      </c>
      <c r="Y135" s="167">
        <f t="shared" si="7"/>
        <v>0</v>
      </c>
      <c r="Z135" s="167">
        <v>0</v>
      </c>
      <c r="AA135" s="168">
        <f t="shared" si="8"/>
        <v>0</v>
      </c>
      <c r="AR135" s="18" t="s">
        <v>145</v>
      </c>
      <c r="AT135" s="18" t="s">
        <v>141</v>
      </c>
      <c r="AU135" s="18" t="s">
        <v>119</v>
      </c>
      <c r="AY135" s="18" t="s">
        <v>140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119</v>
      </c>
      <c r="BK135" s="169">
        <f t="shared" si="14"/>
        <v>0</v>
      </c>
      <c r="BL135" s="18" t="s">
        <v>145</v>
      </c>
      <c r="BM135" s="18" t="s">
        <v>182</v>
      </c>
    </row>
    <row r="136" spans="2:65" s="1" customFormat="1" ht="38.25" customHeight="1">
      <c r="B136" s="34"/>
      <c r="C136" s="162" t="s">
        <v>183</v>
      </c>
      <c r="D136" s="162" t="s">
        <v>141</v>
      </c>
      <c r="E136" s="163" t="s">
        <v>184</v>
      </c>
      <c r="F136" s="241" t="s">
        <v>185</v>
      </c>
      <c r="G136" s="241"/>
      <c r="H136" s="241"/>
      <c r="I136" s="241"/>
      <c r="J136" s="164" t="s">
        <v>177</v>
      </c>
      <c r="K136" s="165">
        <v>219.6</v>
      </c>
      <c r="L136" s="242">
        <v>0</v>
      </c>
      <c r="M136" s="243"/>
      <c r="N136" s="244">
        <f t="shared" si="5"/>
        <v>0</v>
      </c>
      <c r="O136" s="244"/>
      <c r="P136" s="244"/>
      <c r="Q136" s="244"/>
      <c r="R136" s="36"/>
      <c r="T136" s="166" t="s">
        <v>20</v>
      </c>
      <c r="U136" s="43" t="s">
        <v>43</v>
      </c>
      <c r="V136" s="35"/>
      <c r="W136" s="167">
        <f t="shared" si="6"/>
        <v>0</v>
      </c>
      <c r="X136" s="167">
        <v>0</v>
      </c>
      <c r="Y136" s="167">
        <f t="shared" si="7"/>
        <v>0</v>
      </c>
      <c r="Z136" s="167">
        <v>0</v>
      </c>
      <c r="AA136" s="168">
        <f t="shared" si="8"/>
        <v>0</v>
      </c>
      <c r="AR136" s="18" t="s">
        <v>145</v>
      </c>
      <c r="AT136" s="18" t="s">
        <v>141</v>
      </c>
      <c r="AU136" s="18" t="s">
        <v>119</v>
      </c>
      <c r="AY136" s="18" t="s">
        <v>140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119</v>
      </c>
      <c r="BK136" s="169">
        <f t="shared" si="14"/>
        <v>0</v>
      </c>
      <c r="BL136" s="18" t="s">
        <v>145</v>
      </c>
      <c r="BM136" s="18" t="s">
        <v>186</v>
      </c>
    </row>
    <row r="137" spans="2:65" s="1" customFormat="1" ht="25.5" customHeight="1">
      <c r="B137" s="34"/>
      <c r="C137" s="162" t="s">
        <v>187</v>
      </c>
      <c r="D137" s="162" t="s">
        <v>141</v>
      </c>
      <c r="E137" s="163" t="s">
        <v>188</v>
      </c>
      <c r="F137" s="241" t="s">
        <v>189</v>
      </c>
      <c r="G137" s="241"/>
      <c r="H137" s="241"/>
      <c r="I137" s="241"/>
      <c r="J137" s="164" t="s">
        <v>177</v>
      </c>
      <c r="K137" s="165">
        <v>219.6</v>
      </c>
      <c r="L137" s="242">
        <v>0</v>
      </c>
      <c r="M137" s="243"/>
      <c r="N137" s="244">
        <f t="shared" si="5"/>
        <v>0</v>
      </c>
      <c r="O137" s="244"/>
      <c r="P137" s="244"/>
      <c r="Q137" s="244"/>
      <c r="R137" s="36"/>
      <c r="T137" s="166" t="s">
        <v>20</v>
      </c>
      <c r="U137" s="43" t="s">
        <v>43</v>
      </c>
      <c r="V137" s="35"/>
      <c r="W137" s="167">
        <f t="shared" si="6"/>
        <v>0</v>
      </c>
      <c r="X137" s="167">
        <v>0</v>
      </c>
      <c r="Y137" s="167">
        <f t="shared" si="7"/>
        <v>0</v>
      </c>
      <c r="Z137" s="167">
        <v>0</v>
      </c>
      <c r="AA137" s="168">
        <f t="shared" si="8"/>
        <v>0</v>
      </c>
      <c r="AR137" s="18" t="s">
        <v>145</v>
      </c>
      <c r="AT137" s="18" t="s">
        <v>141</v>
      </c>
      <c r="AU137" s="18" t="s">
        <v>119</v>
      </c>
      <c r="AY137" s="18" t="s">
        <v>140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119</v>
      </c>
      <c r="BK137" s="169">
        <f t="shared" si="14"/>
        <v>0</v>
      </c>
      <c r="BL137" s="18" t="s">
        <v>145</v>
      </c>
      <c r="BM137" s="18" t="s">
        <v>190</v>
      </c>
    </row>
    <row r="138" spans="2:65" s="1" customFormat="1" ht="38.25" customHeight="1">
      <c r="B138" s="34"/>
      <c r="C138" s="162" t="s">
        <v>191</v>
      </c>
      <c r="D138" s="162" t="s">
        <v>141</v>
      </c>
      <c r="E138" s="163" t="s">
        <v>192</v>
      </c>
      <c r="F138" s="241" t="s">
        <v>193</v>
      </c>
      <c r="G138" s="241"/>
      <c r="H138" s="241"/>
      <c r="I138" s="241"/>
      <c r="J138" s="164" t="s">
        <v>177</v>
      </c>
      <c r="K138" s="165">
        <v>50.3</v>
      </c>
      <c r="L138" s="242">
        <v>0</v>
      </c>
      <c r="M138" s="243"/>
      <c r="N138" s="244">
        <f t="shared" si="5"/>
        <v>0</v>
      </c>
      <c r="O138" s="244"/>
      <c r="P138" s="244"/>
      <c r="Q138" s="244"/>
      <c r="R138" s="36"/>
      <c r="T138" s="166" t="s">
        <v>20</v>
      </c>
      <c r="U138" s="43" t="s">
        <v>43</v>
      </c>
      <c r="V138" s="35"/>
      <c r="W138" s="167">
        <f t="shared" si="6"/>
        <v>0</v>
      </c>
      <c r="X138" s="167">
        <v>0</v>
      </c>
      <c r="Y138" s="167">
        <f t="shared" si="7"/>
        <v>0</v>
      </c>
      <c r="Z138" s="167">
        <v>0</v>
      </c>
      <c r="AA138" s="168">
        <f t="shared" si="8"/>
        <v>0</v>
      </c>
      <c r="AR138" s="18" t="s">
        <v>145</v>
      </c>
      <c r="AT138" s="18" t="s">
        <v>141</v>
      </c>
      <c r="AU138" s="18" t="s">
        <v>119</v>
      </c>
      <c r="AY138" s="18" t="s">
        <v>140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119</v>
      </c>
      <c r="BK138" s="169">
        <f t="shared" si="14"/>
        <v>0</v>
      </c>
      <c r="BL138" s="18" t="s">
        <v>145</v>
      </c>
      <c r="BM138" s="18" t="s">
        <v>194</v>
      </c>
    </row>
    <row r="139" spans="2:65" s="1" customFormat="1" ht="25.5" customHeight="1">
      <c r="B139" s="34"/>
      <c r="C139" s="162" t="s">
        <v>195</v>
      </c>
      <c r="D139" s="162" t="s">
        <v>141</v>
      </c>
      <c r="E139" s="163" t="s">
        <v>196</v>
      </c>
      <c r="F139" s="241" t="s">
        <v>197</v>
      </c>
      <c r="G139" s="241"/>
      <c r="H139" s="241"/>
      <c r="I139" s="241"/>
      <c r="J139" s="164" t="s">
        <v>144</v>
      </c>
      <c r="K139" s="165">
        <v>450</v>
      </c>
      <c r="L139" s="242">
        <v>0</v>
      </c>
      <c r="M139" s="243"/>
      <c r="N139" s="244">
        <f t="shared" si="5"/>
        <v>0</v>
      </c>
      <c r="O139" s="244"/>
      <c r="P139" s="244"/>
      <c r="Q139" s="244"/>
      <c r="R139" s="36"/>
      <c r="T139" s="166" t="s">
        <v>20</v>
      </c>
      <c r="U139" s="43" t="s">
        <v>43</v>
      </c>
      <c r="V139" s="35"/>
      <c r="W139" s="167">
        <f t="shared" si="6"/>
        <v>0</v>
      </c>
      <c r="X139" s="167">
        <v>0.04</v>
      </c>
      <c r="Y139" s="167">
        <f t="shared" si="7"/>
        <v>18</v>
      </c>
      <c r="Z139" s="167">
        <v>0</v>
      </c>
      <c r="AA139" s="168">
        <f t="shared" si="8"/>
        <v>0</v>
      </c>
      <c r="AR139" s="18" t="s">
        <v>145</v>
      </c>
      <c r="AT139" s="18" t="s">
        <v>141</v>
      </c>
      <c r="AU139" s="18" t="s">
        <v>119</v>
      </c>
      <c r="AY139" s="18" t="s">
        <v>140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119</v>
      </c>
      <c r="BK139" s="169">
        <f t="shared" si="14"/>
        <v>0</v>
      </c>
      <c r="BL139" s="18" t="s">
        <v>145</v>
      </c>
      <c r="BM139" s="18" t="s">
        <v>198</v>
      </c>
    </row>
    <row r="140" spans="2:65" s="1" customFormat="1" ht="16.5" customHeight="1">
      <c r="B140" s="34"/>
      <c r="C140" s="170" t="s">
        <v>199</v>
      </c>
      <c r="D140" s="170" t="s">
        <v>200</v>
      </c>
      <c r="E140" s="171" t="s">
        <v>201</v>
      </c>
      <c r="F140" s="245" t="s">
        <v>202</v>
      </c>
      <c r="G140" s="245"/>
      <c r="H140" s="245"/>
      <c r="I140" s="245"/>
      <c r="J140" s="172" t="s">
        <v>203</v>
      </c>
      <c r="K140" s="173">
        <v>10</v>
      </c>
      <c r="L140" s="246">
        <v>0</v>
      </c>
      <c r="M140" s="247"/>
      <c r="N140" s="248">
        <f t="shared" si="5"/>
        <v>0</v>
      </c>
      <c r="O140" s="244"/>
      <c r="P140" s="244"/>
      <c r="Q140" s="244"/>
      <c r="R140" s="36"/>
      <c r="T140" s="166" t="s">
        <v>20</v>
      </c>
      <c r="U140" s="43" t="s">
        <v>43</v>
      </c>
      <c r="V140" s="35"/>
      <c r="W140" s="167">
        <f t="shared" si="6"/>
        <v>0</v>
      </c>
      <c r="X140" s="167">
        <v>1E-3</v>
      </c>
      <c r="Y140" s="167">
        <f t="shared" si="7"/>
        <v>0.01</v>
      </c>
      <c r="Z140" s="167">
        <v>0</v>
      </c>
      <c r="AA140" s="168">
        <f t="shared" si="8"/>
        <v>0</v>
      </c>
      <c r="AR140" s="18" t="s">
        <v>159</v>
      </c>
      <c r="AT140" s="18" t="s">
        <v>200</v>
      </c>
      <c r="AU140" s="18" t="s">
        <v>119</v>
      </c>
      <c r="AY140" s="18" t="s">
        <v>140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119</v>
      </c>
      <c r="BK140" s="169">
        <f t="shared" si="14"/>
        <v>0</v>
      </c>
      <c r="BL140" s="18" t="s">
        <v>145</v>
      </c>
      <c r="BM140" s="18" t="s">
        <v>204</v>
      </c>
    </row>
    <row r="141" spans="2:65" s="1" customFormat="1" ht="25.5" customHeight="1">
      <c r="B141" s="34"/>
      <c r="C141" s="162" t="s">
        <v>205</v>
      </c>
      <c r="D141" s="162" t="s">
        <v>141</v>
      </c>
      <c r="E141" s="163" t="s">
        <v>206</v>
      </c>
      <c r="F141" s="241" t="s">
        <v>207</v>
      </c>
      <c r="G141" s="241"/>
      <c r="H141" s="241"/>
      <c r="I141" s="241"/>
      <c r="J141" s="164" t="s">
        <v>144</v>
      </c>
      <c r="K141" s="165">
        <v>581.20000000000005</v>
      </c>
      <c r="L141" s="242">
        <v>0</v>
      </c>
      <c r="M141" s="243"/>
      <c r="N141" s="244">
        <f t="shared" si="5"/>
        <v>0</v>
      </c>
      <c r="O141" s="244"/>
      <c r="P141" s="244"/>
      <c r="Q141" s="244"/>
      <c r="R141" s="36"/>
      <c r="T141" s="166" t="s">
        <v>20</v>
      </c>
      <c r="U141" s="43" t="s">
        <v>43</v>
      </c>
      <c r="V141" s="35"/>
      <c r="W141" s="167">
        <f t="shared" si="6"/>
        <v>0</v>
      </c>
      <c r="X141" s="167">
        <v>0</v>
      </c>
      <c r="Y141" s="167">
        <f t="shared" si="7"/>
        <v>0</v>
      </c>
      <c r="Z141" s="167">
        <v>0</v>
      </c>
      <c r="AA141" s="168">
        <f t="shared" si="8"/>
        <v>0</v>
      </c>
      <c r="AR141" s="18" t="s">
        <v>145</v>
      </c>
      <c r="AT141" s="18" t="s">
        <v>141</v>
      </c>
      <c r="AU141" s="18" t="s">
        <v>119</v>
      </c>
      <c r="AY141" s="18" t="s">
        <v>140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119</v>
      </c>
      <c r="BK141" s="169">
        <f t="shared" si="14"/>
        <v>0</v>
      </c>
      <c r="BL141" s="18" t="s">
        <v>145</v>
      </c>
      <c r="BM141" s="18" t="s">
        <v>208</v>
      </c>
    </row>
    <row r="142" spans="2:65" s="9" customFormat="1" ht="29.85" customHeight="1">
      <c r="B142" s="151"/>
      <c r="C142" s="152"/>
      <c r="D142" s="161" t="s">
        <v>110</v>
      </c>
      <c r="E142" s="161"/>
      <c r="F142" s="161"/>
      <c r="G142" s="161"/>
      <c r="H142" s="161"/>
      <c r="I142" s="161"/>
      <c r="J142" s="161"/>
      <c r="K142" s="161"/>
      <c r="L142" s="161"/>
      <c r="M142" s="161"/>
      <c r="N142" s="255">
        <f>BK142</f>
        <v>0</v>
      </c>
      <c r="O142" s="256"/>
      <c r="P142" s="256"/>
      <c r="Q142" s="256"/>
      <c r="R142" s="154"/>
      <c r="T142" s="155"/>
      <c r="U142" s="152"/>
      <c r="V142" s="152"/>
      <c r="W142" s="156">
        <f>SUM(W143:W150)</f>
        <v>0</v>
      </c>
      <c r="X142" s="152"/>
      <c r="Y142" s="156">
        <f>SUM(Y143:Y150)</f>
        <v>552.296378</v>
      </c>
      <c r="Z142" s="152"/>
      <c r="AA142" s="157">
        <f>SUM(AA143:AA150)</f>
        <v>0</v>
      </c>
      <c r="AR142" s="158" t="s">
        <v>82</v>
      </c>
      <c r="AT142" s="159" t="s">
        <v>75</v>
      </c>
      <c r="AU142" s="159" t="s">
        <v>82</v>
      </c>
      <c r="AY142" s="158" t="s">
        <v>140</v>
      </c>
      <c r="BK142" s="160">
        <f>SUM(BK143:BK150)</f>
        <v>0</v>
      </c>
    </row>
    <row r="143" spans="2:65" s="1" customFormat="1" ht="38.25" customHeight="1">
      <c r="B143" s="34"/>
      <c r="C143" s="162" t="s">
        <v>10</v>
      </c>
      <c r="D143" s="162" t="s">
        <v>141</v>
      </c>
      <c r="E143" s="163" t="s">
        <v>209</v>
      </c>
      <c r="F143" s="241" t="s">
        <v>210</v>
      </c>
      <c r="G143" s="241"/>
      <c r="H143" s="241"/>
      <c r="I143" s="241"/>
      <c r="J143" s="164" t="s">
        <v>144</v>
      </c>
      <c r="K143" s="165">
        <v>399.6</v>
      </c>
      <c r="L143" s="242">
        <v>0</v>
      </c>
      <c r="M143" s="243"/>
      <c r="N143" s="244">
        <f t="shared" ref="N143:N150" si="15">ROUND(L143*K143,3)</f>
        <v>0</v>
      </c>
      <c r="O143" s="244"/>
      <c r="P143" s="244"/>
      <c r="Q143" s="244"/>
      <c r="R143" s="36"/>
      <c r="T143" s="166" t="s">
        <v>20</v>
      </c>
      <c r="U143" s="43" t="s">
        <v>43</v>
      </c>
      <c r="V143" s="35"/>
      <c r="W143" s="167">
        <f t="shared" ref="W143:W150" si="16">V143*K143</f>
        <v>0</v>
      </c>
      <c r="X143" s="167">
        <v>0.37034</v>
      </c>
      <c r="Y143" s="167">
        <f t="shared" ref="Y143:Y150" si="17">X143*K143</f>
        <v>147.987864</v>
      </c>
      <c r="Z143" s="167">
        <v>0</v>
      </c>
      <c r="AA143" s="168">
        <f t="shared" ref="AA143:AA150" si="18">Z143*K143</f>
        <v>0</v>
      </c>
      <c r="AR143" s="18" t="s">
        <v>145</v>
      </c>
      <c r="AT143" s="18" t="s">
        <v>141</v>
      </c>
      <c r="AU143" s="18" t="s">
        <v>119</v>
      </c>
      <c r="AY143" s="18" t="s">
        <v>140</v>
      </c>
      <c r="BE143" s="105">
        <f t="shared" ref="BE143:BE150" si="19">IF(U143="základná",N143,0)</f>
        <v>0</v>
      </c>
      <c r="BF143" s="105">
        <f t="shared" ref="BF143:BF150" si="20">IF(U143="znížená",N143,0)</f>
        <v>0</v>
      </c>
      <c r="BG143" s="105">
        <f t="shared" ref="BG143:BG150" si="21">IF(U143="zákl. prenesená",N143,0)</f>
        <v>0</v>
      </c>
      <c r="BH143" s="105">
        <f t="shared" ref="BH143:BH150" si="22">IF(U143="zníž. prenesená",N143,0)</f>
        <v>0</v>
      </c>
      <c r="BI143" s="105">
        <f t="shared" ref="BI143:BI150" si="23">IF(U143="nulová",N143,0)</f>
        <v>0</v>
      </c>
      <c r="BJ143" s="18" t="s">
        <v>119</v>
      </c>
      <c r="BK143" s="169">
        <f t="shared" ref="BK143:BK150" si="24">ROUND(L143*K143,3)</f>
        <v>0</v>
      </c>
      <c r="BL143" s="18" t="s">
        <v>145</v>
      </c>
      <c r="BM143" s="18" t="s">
        <v>211</v>
      </c>
    </row>
    <row r="144" spans="2:65" s="1" customFormat="1" ht="38.25" customHeight="1">
      <c r="B144" s="34"/>
      <c r="C144" s="162" t="s">
        <v>212</v>
      </c>
      <c r="D144" s="162" t="s">
        <v>141</v>
      </c>
      <c r="E144" s="163" t="s">
        <v>213</v>
      </c>
      <c r="F144" s="241" t="s">
        <v>214</v>
      </c>
      <c r="G144" s="241"/>
      <c r="H144" s="241"/>
      <c r="I144" s="241"/>
      <c r="J144" s="164" t="s">
        <v>144</v>
      </c>
      <c r="K144" s="165">
        <v>84.7</v>
      </c>
      <c r="L144" s="242">
        <v>0</v>
      </c>
      <c r="M144" s="243"/>
      <c r="N144" s="244">
        <f t="shared" si="15"/>
        <v>0</v>
      </c>
      <c r="O144" s="244"/>
      <c r="P144" s="244"/>
      <c r="Q144" s="244"/>
      <c r="R144" s="36"/>
      <c r="T144" s="166" t="s">
        <v>20</v>
      </c>
      <c r="U144" s="43" t="s">
        <v>43</v>
      </c>
      <c r="V144" s="35"/>
      <c r="W144" s="167">
        <f t="shared" si="16"/>
        <v>0</v>
      </c>
      <c r="X144" s="167">
        <v>0.48774000000000001</v>
      </c>
      <c r="Y144" s="167">
        <f t="shared" si="17"/>
        <v>41.311578000000004</v>
      </c>
      <c r="Z144" s="167">
        <v>0</v>
      </c>
      <c r="AA144" s="168">
        <f t="shared" si="18"/>
        <v>0</v>
      </c>
      <c r="AR144" s="18" t="s">
        <v>145</v>
      </c>
      <c r="AT144" s="18" t="s">
        <v>141</v>
      </c>
      <c r="AU144" s="18" t="s">
        <v>119</v>
      </c>
      <c r="AY144" s="18" t="s">
        <v>140</v>
      </c>
      <c r="BE144" s="105">
        <f t="shared" si="19"/>
        <v>0</v>
      </c>
      <c r="BF144" s="105">
        <f t="shared" si="20"/>
        <v>0</v>
      </c>
      <c r="BG144" s="105">
        <f t="shared" si="21"/>
        <v>0</v>
      </c>
      <c r="BH144" s="105">
        <f t="shared" si="22"/>
        <v>0</v>
      </c>
      <c r="BI144" s="105">
        <f t="shared" si="23"/>
        <v>0</v>
      </c>
      <c r="BJ144" s="18" t="s">
        <v>119</v>
      </c>
      <c r="BK144" s="169">
        <f t="shared" si="24"/>
        <v>0</v>
      </c>
      <c r="BL144" s="18" t="s">
        <v>145</v>
      </c>
      <c r="BM144" s="18" t="s">
        <v>215</v>
      </c>
    </row>
    <row r="145" spans="2:65" s="1" customFormat="1" ht="25.5" customHeight="1">
      <c r="B145" s="34"/>
      <c r="C145" s="162" t="s">
        <v>216</v>
      </c>
      <c r="D145" s="162" t="s">
        <v>141</v>
      </c>
      <c r="E145" s="163" t="s">
        <v>217</v>
      </c>
      <c r="F145" s="241" t="s">
        <v>218</v>
      </c>
      <c r="G145" s="241"/>
      <c r="H145" s="241"/>
      <c r="I145" s="241"/>
      <c r="J145" s="164" t="s">
        <v>144</v>
      </c>
      <c r="K145" s="165">
        <v>581.20000000000005</v>
      </c>
      <c r="L145" s="242">
        <v>0</v>
      </c>
      <c r="M145" s="243"/>
      <c r="N145" s="244">
        <f t="shared" si="15"/>
        <v>0</v>
      </c>
      <c r="O145" s="244"/>
      <c r="P145" s="244"/>
      <c r="Q145" s="244"/>
      <c r="R145" s="36"/>
      <c r="T145" s="166" t="s">
        <v>20</v>
      </c>
      <c r="U145" s="43" t="s">
        <v>43</v>
      </c>
      <c r="V145" s="35"/>
      <c r="W145" s="167">
        <f t="shared" si="16"/>
        <v>0</v>
      </c>
      <c r="X145" s="167">
        <v>0.4108</v>
      </c>
      <c r="Y145" s="167">
        <f t="shared" si="17"/>
        <v>238.75696000000002</v>
      </c>
      <c r="Z145" s="167">
        <v>0</v>
      </c>
      <c r="AA145" s="168">
        <f t="shared" si="18"/>
        <v>0</v>
      </c>
      <c r="AR145" s="18" t="s">
        <v>145</v>
      </c>
      <c r="AT145" s="18" t="s">
        <v>141</v>
      </c>
      <c r="AU145" s="18" t="s">
        <v>119</v>
      </c>
      <c r="AY145" s="18" t="s">
        <v>140</v>
      </c>
      <c r="BE145" s="105">
        <f t="shared" si="19"/>
        <v>0</v>
      </c>
      <c r="BF145" s="105">
        <f t="shared" si="20"/>
        <v>0</v>
      </c>
      <c r="BG145" s="105">
        <f t="shared" si="21"/>
        <v>0</v>
      </c>
      <c r="BH145" s="105">
        <f t="shared" si="22"/>
        <v>0</v>
      </c>
      <c r="BI145" s="105">
        <f t="shared" si="23"/>
        <v>0</v>
      </c>
      <c r="BJ145" s="18" t="s">
        <v>119</v>
      </c>
      <c r="BK145" s="169">
        <f t="shared" si="24"/>
        <v>0</v>
      </c>
      <c r="BL145" s="18" t="s">
        <v>145</v>
      </c>
      <c r="BM145" s="18" t="s">
        <v>219</v>
      </c>
    </row>
    <row r="146" spans="2:65" s="1" customFormat="1" ht="38.25" customHeight="1">
      <c r="B146" s="34"/>
      <c r="C146" s="162" t="s">
        <v>220</v>
      </c>
      <c r="D146" s="162" t="s">
        <v>141</v>
      </c>
      <c r="E146" s="163" t="s">
        <v>221</v>
      </c>
      <c r="F146" s="241" t="s">
        <v>222</v>
      </c>
      <c r="G146" s="241"/>
      <c r="H146" s="241"/>
      <c r="I146" s="241"/>
      <c r="J146" s="164" t="s">
        <v>144</v>
      </c>
      <c r="K146" s="165">
        <v>399.6</v>
      </c>
      <c r="L146" s="242">
        <v>0</v>
      </c>
      <c r="M146" s="243"/>
      <c r="N146" s="244">
        <f t="shared" si="15"/>
        <v>0</v>
      </c>
      <c r="O146" s="244"/>
      <c r="P146" s="244"/>
      <c r="Q146" s="244"/>
      <c r="R146" s="36"/>
      <c r="T146" s="166" t="s">
        <v>20</v>
      </c>
      <c r="U146" s="43" t="s">
        <v>43</v>
      </c>
      <c r="V146" s="35"/>
      <c r="W146" s="167">
        <f t="shared" si="16"/>
        <v>0</v>
      </c>
      <c r="X146" s="167">
        <v>0.112</v>
      </c>
      <c r="Y146" s="167">
        <f t="shared" si="17"/>
        <v>44.755200000000002</v>
      </c>
      <c r="Z146" s="167">
        <v>0</v>
      </c>
      <c r="AA146" s="168">
        <f t="shared" si="18"/>
        <v>0</v>
      </c>
      <c r="AR146" s="18" t="s">
        <v>145</v>
      </c>
      <c r="AT146" s="18" t="s">
        <v>141</v>
      </c>
      <c r="AU146" s="18" t="s">
        <v>119</v>
      </c>
      <c r="AY146" s="18" t="s">
        <v>140</v>
      </c>
      <c r="BE146" s="105">
        <f t="shared" si="19"/>
        <v>0</v>
      </c>
      <c r="BF146" s="105">
        <f t="shared" si="20"/>
        <v>0</v>
      </c>
      <c r="BG146" s="105">
        <f t="shared" si="21"/>
        <v>0</v>
      </c>
      <c r="BH146" s="105">
        <f t="shared" si="22"/>
        <v>0</v>
      </c>
      <c r="BI146" s="105">
        <f t="shared" si="23"/>
        <v>0</v>
      </c>
      <c r="BJ146" s="18" t="s">
        <v>119</v>
      </c>
      <c r="BK146" s="169">
        <f t="shared" si="24"/>
        <v>0</v>
      </c>
      <c r="BL146" s="18" t="s">
        <v>145</v>
      </c>
      <c r="BM146" s="18" t="s">
        <v>223</v>
      </c>
    </row>
    <row r="147" spans="2:65" s="1" customFormat="1" ht="25.5" customHeight="1">
      <c r="B147" s="34"/>
      <c r="C147" s="170" t="s">
        <v>224</v>
      </c>
      <c r="D147" s="170" t="s">
        <v>200</v>
      </c>
      <c r="E147" s="171" t="s">
        <v>225</v>
      </c>
      <c r="F147" s="245" t="s">
        <v>226</v>
      </c>
      <c r="G147" s="245"/>
      <c r="H147" s="245"/>
      <c r="I147" s="245"/>
      <c r="J147" s="172" t="s">
        <v>144</v>
      </c>
      <c r="K147" s="173">
        <v>407.59199999999998</v>
      </c>
      <c r="L147" s="246">
        <v>0</v>
      </c>
      <c r="M147" s="247"/>
      <c r="N147" s="248">
        <f t="shared" si="15"/>
        <v>0</v>
      </c>
      <c r="O147" s="244"/>
      <c r="P147" s="244"/>
      <c r="Q147" s="244"/>
      <c r="R147" s="36"/>
      <c r="T147" s="166" t="s">
        <v>20</v>
      </c>
      <c r="U147" s="43" t="s">
        <v>43</v>
      </c>
      <c r="V147" s="35"/>
      <c r="W147" s="167">
        <f t="shared" si="16"/>
        <v>0</v>
      </c>
      <c r="X147" s="167">
        <v>0.13</v>
      </c>
      <c r="Y147" s="167">
        <f t="shared" si="17"/>
        <v>52.986959999999996</v>
      </c>
      <c r="Z147" s="167">
        <v>0</v>
      </c>
      <c r="AA147" s="168">
        <f t="shared" si="18"/>
        <v>0</v>
      </c>
      <c r="AR147" s="18" t="s">
        <v>159</v>
      </c>
      <c r="AT147" s="18" t="s">
        <v>200</v>
      </c>
      <c r="AU147" s="18" t="s">
        <v>119</v>
      </c>
      <c r="AY147" s="18" t="s">
        <v>140</v>
      </c>
      <c r="BE147" s="105">
        <f t="shared" si="19"/>
        <v>0</v>
      </c>
      <c r="BF147" s="105">
        <f t="shared" si="20"/>
        <v>0</v>
      </c>
      <c r="BG147" s="105">
        <f t="shared" si="21"/>
        <v>0</v>
      </c>
      <c r="BH147" s="105">
        <f t="shared" si="22"/>
        <v>0</v>
      </c>
      <c r="BI147" s="105">
        <f t="shared" si="23"/>
        <v>0</v>
      </c>
      <c r="BJ147" s="18" t="s">
        <v>119</v>
      </c>
      <c r="BK147" s="169">
        <f t="shared" si="24"/>
        <v>0</v>
      </c>
      <c r="BL147" s="18" t="s">
        <v>145</v>
      </c>
      <c r="BM147" s="18" t="s">
        <v>227</v>
      </c>
    </row>
    <row r="148" spans="2:65" s="1" customFormat="1" ht="38.25" customHeight="1">
      <c r="B148" s="34"/>
      <c r="C148" s="162" t="s">
        <v>228</v>
      </c>
      <c r="D148" s="162" t="s">
        <v>141</v>
      </c>
      <c r="E148" s="163" t="s">
        <v>229</v>
      </c>
      <c r="F148" s="241" t="s">
        <v>230</v>
      </c>
      <c r="G148" s="241"/>
      <c r="H148" s="241"/>
      <c r="I148" s="241"/>
      <c r="J148" s="164" t="s">
        <v>144</v>
      </c>
      <c r="K148" s="165">
        <v>84.7</v>
      </c>
      <c r="L148" s="242">
        <v>0</v>
      </c>
      <c r="M148" s="243"/>
      <c r="N148" s="244">
        <f t="shared" si="15"/>
        <v>0</v>
      </c>
      <c r="O148" s="244"/>
      <c r="P148" s="244"/>
      <c r="Q148" s="244"/>
      <c r="R148" s="36"/>
      <c r="T148" s="166" t="s">
        <v>20</v>
      </c>
      <c r="U148" s="43" t="s">
        <v>43</v>
      </c>
      <c r="V148" s="35"/>
      <c r="W148" s="167">
        <f t="shared" si="16"/>
        <v>0</v>
      </c>
      <c r="X148" s="167">
        <v>0.112</v>
      </c>
      <c r="Y148" s="167">
        <f t="shared" si="17"/>
        <v>9.4863999999999997</v>
      </c>
      <c r="Z148" s="167">
        <v>0</v>
      </c>
      <c r="AA148" s="168">
        <f t="shared" si="18"/>
        <v>0</v>
      </c>
      <c r="AR148" s="18" t="s">
        <v>145</v>
      </c>
      <c r="AT148" s="18" t="s">
        <v>141</v>
      </c>
      <c r="AU148" s="18" t="s">
        <v>119</v>
      </c>
      <c r="AY148" s="18" t="s">
        <v>140</v>
      </c>
      <c r="BE148" s="105">
        <f t="shared" si="19"/>
        <v>0</v>
      </c>
      <c r="BF148" s="105">
        <f t="shared" si="20"/>
        <v>0</v>
      </c>
      <c r="BG148" s="105">
        <f t="shared" si="21"/>
        <v>0</v>
      </c>
      <c r="BH148" s="105">
        <f t="shared" si="22"/>
        <v>0</v>
      </c>
      <c r="BI148" s="105">
        <f t="shared" si="23"/>
        <v>0</v>
      </c>
      <c r="BJ148" s="18" t="s">
        <v>119</v>
      </c>
      <c r="BK148" s="169">
        <f t="shared" si="24"/>
        <v>0</v>
      </c>
      <c r="BL148" s="18" t="s">
        <v>145</v>
      </c>
      <c r="BM148" s="18" t="s">
        <v>231</v>
      </c>
    </row>
    <row r="149" spans="2:65" s="1" customFormat="1" ht="25.5" customHeight="1">
      <c r="B149" s="34"/>
      <c r="C149" s="170" t="s">
        <v>232</v>
      </c>
      <c r="D149" s="170" t="s">
        <v>200</v>
      </c>
      <c r="E149" s="171" t="s">
        <v>233</v>
      </c>
      <c r="F149" s="245" t="s">
        <v>234</v>
      </c>
      <c r="G149" s="245"/>
      <c r="H149" s="245"/>
      <c r="I149" s="245"/>
      <c r="J149" s="172" t="s">
        <v>144</v>
      </c>
      <c r="K149" s="173">
        <v>86.394000000000005</v>
      </c>
      <c r="L149" s="246">
        <v>0</v>
      </c>
      <c r="M149" s="247"/>
      <c r="N149" s="248">
        <f t="shared" si="15"/>
        <v>0</v>
      </c>
      <c r="O149" s="244"/>
      <c r="P149" s="244"/>
      <c r="Q149" s="244"/>
      <c r="R149" s="36"/>
      <c r="T149" s="166" t="s">
        <v>20</v>
      </c>
      <c r="U149" s="43" t="s">
        <v>43</v>
      </c>
      <c r="V149" s="35"/>
      <c r="W149" s="167">
        <f t="shared" si="16"/>
        <v>0</v>
      </c>
      <c r="X149" s="167">
        <v>0.184</v>
      </c>
      <c r="Y149" s="167">
        <f t="shared" si="17"/>
        <v>15.896496000000001</v>
      </c>
      <c r="Z149" s="167">
        <v>0</v>
      </c>
      <c r="AA149" s="168">
        <f t="shared" si="18"/>
        <v>0</v>
      </c>
      <c r="AR149" s="18" t="s">
        <v>159</v>
      </c>
      <c r="AT149" s="18" t="s">
        <v>200</v>
      </c>
      <c r="AU149" s="18" t="s">
        <v>119</v>
      </c>
      <c r="AY149" s="18" t="s">
        <v>140</v>
      </c>
      <c r="BE149" s="105">
        <f t="shared" si="19"/>
        <v>0</v>
      </c>
      <c r="BF149" s="105">
        <f t="shared" si="20"/>
        <v>0</v>
      </c>
      <c r="BG149" s="105">
        <f t="shared" si="21"/>
        <v>0</v>
      </c>
      <c r="BH149" s="105">
        <f t="shared" si="22"/>
        <v>0</v>
      </c>
      <c r="BI149" s="105">
        <f t="shared" si="23"/>
        <v>0</v>
      </c>
      <c r="BJ149" s="18" t="s">
        <v>119</v>
      </c>
      <c r="BK149" s="169">
        <f t="shared" si="24"/>
        <v>0</v>
      </c>
      <c r="BL149" s="18" t="s">
        <v>145</v>
      </c>
      <c r="BM149" s="18" t="s">
        <v>235</v>
      </c>
    </row>
    <row r="150" spans="2:65" s="1" customFormat="1" ht="16.5" customHeight="1">
      <c r="B150" s="34"/>
      <c r="C150" s="162" t="s">
        <v>236</v>
      </c>
      <c r="D150" s="162" t="s">
        <v>141</v>
      </c>
      <c r="E150" s="163" t="s">
        <v>237</v>
      </c>
      <c r="F150" s="241" t="s">
        <v>238</v>
      </c>
      <c r="G150" s="241"/>
      <c r="H150" s="241"/>
      <c r="I150" s="241"/>
      <c r="J150" s="164" t="s">
        <v>157</v>
      </c>
      <c r="K150" s="165">
        <v>309.7</v>
      </c>
      <c r="L150" s="242">
        <v>0</v>
      </c>
      <c r="M150" s="243"/>
      <c r="N150" s="244">
        <f t="shared" si="15"/>
        <v>0</v>
      </c>
      <c r="O150" s="244"/>
      <c r="P150" s="244"/>
      <c r="Q150" s="244"/>
      <c r="R150" s="36"/>
      <c r="T150" s="166" t="s">
        <v>20</v>
      </c>
      <c r="U150" s="43" t="s">
        <v>43</v>
      </c>
      <c r="V150" s="35"/>
      <c r="W150" s="167">
        <f t="shared" si="16"/>
        <v>0</v>
      </c>
      <c r="X150" s="167">
        <v>3.5999999999999999E-3</v>
      </c>
      <c r="Y150" s="167">
        <f t="shared" si="17"/>
        <v>1.1149199999999999</v>
      </c>
      <c r="Z150" s="167">
        <v>0</v>
      </c>
      <c r="AA150" s="168">
        <f t="shared" si="18"/>
        <v>0</v>
      </c>
      <c r="AR150" s="18" t="s">
        <v>145</v>
      </c>
      <c r="AT150" s="18" t="s">
        <v>141</v>
      </c>
      <c r="AU150" s="18" t="s">
        <v>119</v>
      </c>
      <c r="AY150" s="18" t="s">
        <v>140</v>
      </c>
      <c r="BE150" s="105">
        <f t="shared" si="19"/>
        <v>0</v>
      </c>
      <c r="BF150" s="105">
        <f t="shared" si="20"/>
        <v>0</v>
      </c>
      <c r="BG150" s="105">
        <f t="shared" si="21"/>
        <v>0</v>
      </c>
      <c r="BH150" s="105">
        <f t="shared" si="22"/>
        <v>0</v>
      </c>
      <c r="BI150" s="105">
        <f t="shared" si="23"/>
        <v>0</v>
      </c>
      <c r="BJ150" s="18" t="s">
        <v>119</v>
      </c>
      <c r="BK150" s="169">
        <f t="shared" si="24"/>
        <v>0</v>
      </c>
      <c r="BL150" s="18" t="s">
        <v>145</v>
      </c>
      <c r="BM150" s="18" t="s">
        <v>239</v>
      </c>
    </row>
    <row r="151" spans="2:65" s="9" customFormat="1" ht="29.85" customHeight="1">
      <c r="B151" s="151"/>
      <c r="C151" s="152"/>
      <c r="D151" s="161" t="s">
        <v>111</v>
      </c>
      <c r="E151" s="161"/>
      <c r="F151" s="161"/>
      <c r="G151" s="161"/>
      <c r="H151" s="161"/>
      <c r="I151" s="161"/>
      <c r="J151" s="161"/>
      <c r="K151" s="161"/>
      <c r="L151" s="161"/>
      <c r="M151" s="161"/>
      <c r="N151" s="255">
        <f>BK151</f>
        <v>0</v>
      </c>
      <c r="O151" s="256"/>
      <c r="P151" s="256"/>
      <c r="Q151" s="256"/>
      <c r="R151" s="154"/>
      <c r="T151" s="155"/>
      <c r="U151" s="152"/>
      <c r="V151" s="152"/>
      <c r="W151" s="156">
        <f>SUM(W152:W165)</f>
        <v>0</v>
      </c>
      <c r="X151" s="152"/>
      <c r="Y151" s="156">
        <f>SUM(Y152:Y165)</f>
        <v>133.76087100000001</v>
      </c>
      <c r="Z151" s="152"/>
      <c r="AA151" s="157">
        <f>SUM(AA152:AA165)</f>
        <v>0</v>
      </c>
      <c r="AR151" s="158" t="s">
        <v>82</v>
      </c>
      <c r="AT151" s="159" t="s">
        <v>75</v>
      </c>
      <c r="AU151" s="159" t="s">
        <v>82</v>
      </c>
      <c r="AY151" s="158" t="s">
        <v>140</v>
      </c>
      <c r="BK151" s="160">
        <f>SUM(BK152:BK165)</f>
        <v>0</v>
      </c>
    </row>
    <row r="152" spans="2:65" s="1" customFormat="1" ht="38.25" customHeight="1">
      <c r="B152" s="34"/>
      <c r="C152" s="162" t="s">
        <v>240</v>
      </c>
      <c r="D152" s="162" t="s">
        <v>141</v>
      </c>
      <c r="E152" s="163" t="s">
        <v>241</v>
      </c>
      <c r="F152" s="241" t="s">
        <v>242</v>
      </c>
      <c r="G152" s="241"/>
      <c r="H152" s="241"/>
      <c r="I152" s="241"/>
      <c r="J152" s="164" t="s">
        <v>157</v>
      </c>
      <c r="K152" s="165">
        <v>203.1</v>
      </c>
      <c r="L152" s="242">
        <v>0</v>
      </c>
      <c r="M152" s="243"/>
      <c r="N152" s="244">
        <f t="shared" ref="N152:N165" si="25">ROUND(L152*K152,3)</f>
        <v>0</v>
      </c>
      <c r="O152" s="244"/>
      <c r="P152" s="244"/>
      <c r="Q152" s="244"/>
      <c r="R152" s="36"/>
      <c r="T152" s="166" t="s">
        <v>20</v>
      </c>
      <c r="U152" s="43" t="s">
        <v>43</v>
      </c>
      <c r="V152" s="35"/>
      <c r="W152" s="167">
        <f t="shared" ref="W152:W165" si="26">V152*K152</f>
        <v>0</v>
      </c>
      <c r="X152" s="167">
        <v>9.8729999999999998E-2</v>
      </c>
      <c r="Y152" s="167">
        <f t="shared" ref="Y152:Y165" si="27">X152*K152</f>
        <v>20.052063</v>
      </c>
      <c r="Z152" s="167">
        <v>0</v>
      </c>
      <c r="AA152" s="168">
        <f t="shared" ref="AA152:AA165" si="28">Z152*K152</f>
        <v>0</v>
      </c>
      <c r="AR152" s="18" t="s">
        <v>145</v>
      </c>
      <c r="AT152" s="18" t="s">
        <v>141</v>
      </c>
      <c r="AU152" s="18" t="s">
        <v>119</v>
      </c>
      <c r="AY152" s="18" t="s">
        <v>140</v>
      </c>
      <c r="BE152" s="105">
        <f t="shared" ref="BE152:BE165" si="29">IF(U152="základná",N152,0)</f>
        <v>0</v>
      </c>
      <c r="BF152" s="105">
        <f t="shared" ref="BF152:BF165" si="30">IF(U152="znížená",N152,0)</f>
        <v>0</v>
      </c>
      <c r="BG152" s="105">
        <f t="shared" ref="BG152:BG165" si="31">IF(U152="zákl. prenesená",N152,0)</f>
        <v>0</v>
      </c>
      <c r="BH152" s="105">
        <f t="shared" ref="BH152:BH165" si="32">IF(U152="zníž. prenesená",N152,0)</f>
        <v>0</v>
      </c>
      <c r="BI152" s="105">
        <f t="shared" ref="BI152:BI165" si="33">IF(U152="nulová",N152,0)</f>
        <v>0</v>
      </c>
      <c r="BJ152" s="18" t="s">
        <v>119</v>
      </c>
      <c r="BK152" s="169">
        <f t="shared" ref="BK152:BK165" si="34">ROUND(L152*K152,3)</f>
        <v>0</v>
      </c>
      <c r="BL152" s="18" t="s">
        <v>145</v>
      </c>
      <c r="BM152" s="18" t="s">
        <v>243</v>
      </c>
    </row>
    <row r="153" spans="2:65" s="1" customFormat="1" ht="25.5" customHeight="1">
      <c r="B153" s="34"/>
      <c r="C153" s="170" t="s">
        <v>244</v>
      </c>
      <c r="D153" s="170" t="s">
        <v>200</v>
      </c>
      <c r="E153" s="171" t="s">
        <v>245</v>
      </c>
      <c r="F153" s="245" t="s">
        <v>246</v>
      </c>
      <c r="G153" s="245"/>
      <c r="H153" s="245"/>
      <c r="I153" s="245"/>
      <c r="J153" s="172" t="s">
        <v>247</v>
      </c>
      <c r="K153" s="173">
        <v>207.16200000000001</v>
      </c>
      <c r="L153" s="246">
        <v>0</v>
      </c>
      <c r="M153" s="247"/>
      <c r="N153" s="248">
        <f t="shared" si="25"/>
        <v>0</v>
      </c>
      <c r="O153" s="244"/>
      <c r="P153" s="244"/>
      <c r="Q153" s="244"/>
      <c r="R153" s="36"/>
      <c r="T153" s="166" t="s">
        <v>20</v>
      </c>
      <c r="U153" s="43" t="s">
        <v>43</v>
      </c>
      <c r="V153" s="35"/>
      <c r="W153" s="167">
        <f t="shared" si="26"/>
        <v>0</v>
      </c>
      <c r="X153" s="167">
        <v>2.3E-2</v>
      </c>
      <c r="Y153" s="167">
        <f t="shared" si="27"/>
        <v>4.7647260000000005</v>
      </c>
      <c r="Z153" s="167">
        <v>0</v>
      </c>
      <c r="AA153" s="168">
        <f t="shared" si="28"/>
        <v>0</v>
      </c>
      <c r="AR153" s="18" t="s">
        <v>159</v>
      </c>
      <c r="AT153" s="18" t="s">
        <v>200</v>
      </c>
      <c r="AU153" s="18" t="s">
        <v>119</v>
      </c>
      <c r="AY153" s="18" t="s">
        <v>140</v>
      </c>
      <c r="BE153" s="105">
        <f t="shared" si="29"/>
        <v>0</v>
      </c>
      <c r="BF153" s="105">
        <f t="shared" si="30"/>
        <v>0</v>
      </c>
      <c r="BG153" s="105">
        <f t="shared" si="31"/>
        <v>0</v>
      </c>
      <c r="BH153" s="105">
        <f t="shared" si="32"/>
        <v>0</v>
      </c>
      <c r="BI153" s="105">
        <f t="shared" si="33"/>
        <v>0</v>
      </c>
      <c r="BJ153" s="18" t="s">
        <v>119</v>
      </c>
      <c r="BK153" s="169">
        <f t="shared" si="34"/>
        <v>0</v>
      </c>
      <c r="BL153" s="18" t="s">
        <v>145</v>
      </c>
      <c r="BM153" s="18" t="s">
        <v>248</v>
      </c>
    </row>
    <row r="154" spans="2:65" s="1" customFormat="1" ht="38.25" customHeight="1">
      <c r="B154" s="34"/>
      <c r="C154" s="162" t="s">
        <v>249</v>
      </c>
      <c r="D154" s="162" t="s">
        <v>141</v>
      </c>
      <c r="E154" s="163" t="s">
        <v>250</v>
      </c>
      <c r="F154" s="241" t="s">
        <v>251</v>
      </c>
      <c r="G154" s="241"/>
      <c r="H154" s="241"/>
      <c r="I154" s="241"/>
      <c r="J154" s="164" t="s">
        <v>157</v>
      </c>
      <c r="K154" s="165">
        <v>403.9</v>
      </c>
      <c r="L154" s="242">
        <v>0</v>
      </c>
      <c r="M154" s="243"/>
      <c r="N154" s="244">
        <f t="shared" si="25"/>
        <v>0</v>
      </c>
      <c r="O154" s="244"/>
      <c r="P154" s="244"/>
      <c r="Q154" s="244"/>
      <c r="R154" s="36"/>
      <c r="T154" s="166" t="s">
        <v>20</v>
      </c>
      <c r="U154" s="43" t="s">
        <v>43</v>
      </c>
      <c r="V154" s="35"/>
      <c r="W154" s="167">
        <f t="shared" si="26"/>
        <v>0</v>
      </c>
      <c r="X154" s="167">
        <v>0.12656000000000001</v>
      </c>
      <c r="Y154" s="167">
        <f t="shared" si="27"/>
        <v>51.117584000000001</v>
      </c>
      <c r="Z154" s="167">
        <v>0</v>
      </c>
      <c r="AA154" s="168">
        <f t="shared" si="28"/>
        <v>0</v>
      </c>
      <c r="AR154" s="18" t="s">
        <v>145</v>
      </c>
      <c r="AT154" s="18" t="s">
        <v>141</v>
      </c>
      <c r="AU154" s="18" t="s">
        <v>119</v>
      </c>
      <c r="AY154" s="18" t="s">
        <v>140</v>
      </c>
      <c r="BE154" s="105">
        <f t="shared" si="29"/>
        <v>0</v>
      </c>
      <c r="BF154" s="105">
        <f t="shared" si="30"/>
        <v>0</v>
      </c>
      <c r="BG154" s="105">
        <f t="shared" si="31"/>
        <v>0</v>
      </c>
      <c r="BH154" s="105">
        <f t="shared" si="32"/>
        <v>0</v>
      </c>
      <c r="BI154" s="105">
        <f t="shared" si="33"/>
        <v>0</v>
      </c>
      <c r="BJ154" s="18" t="s">
        <v>119</v>
      </c>
      <c r="BK154" s="169">
        <f t="shared" si="34"/>
        <v>0</v>
      </c>
      <c r="BL154" s="18" t="s">
        <v>145</v>
      </c>
      <c r="BM154" s="18" t="s">
        <v>252</v>
      </c>
    </row>
    <row r="155" spans="2:65" s="1" customFormat="1" ht="25.5" customHeight="1">
      <c r="B155" s="34"/>
      <c r="C155" s="170" t="s">
        <v>253</v>
      </c>
      <c r="D155" s="170" t="s">
        <v>200</v>
      </c>
      <c r="E155" s="171" t="s">
        <v>254</v>
      </c>
      <c r="F155" s="245" t="s">
        <v>255</v>
      </c>
      <c r="G155" s="245"/>
      <c r="H155" s="245"/>
      <c r="I155" s="245"/>
      <c r="J155" s="172" t="s">
        <v>247</v>
      </c>
      <c r="K155" s="173">
        <v>317.74599999999998</v>
      </c>
      <c r="L155" s="246">
        <v>0</v>
      </c>
      <c r="M155" s="247"/>
      <c r="N155" s="248">
        <f t="shared" si="25"/>
        <v>0</v>
      </c>
      <c r="O155" s="244"/>
      <c r="P155" s="244"/>
      <c r="Q155" s="244"/>
      <c r="R155" s="36"/>
      <c r="T155" s="166" t="s">
        <v>20</v>
      </c>
      <c r="U155" s="43" t="s">
        <v>43</v>
      </c>
      <c r="V155" s="35"/>
      <c r="W155" s="167">
        <f t="shared" si="26"/>
        <v>0</v>
      </c>
      <c r="X155" s="167">
        <v>8.5000000000000006E-2</v>
      </c>
      <c r="Y155" s="167">
        <f t="shared" si="27"/>
        <v>27.008410000000001</v>
      </c>
      <c r="Z155" s="167">
        <v>0</v>
      </c>
      <c r="AA155" s="168">
        <f t="shared" si="28"/>
        <v>0</v>
      </c>
      <c r="AR155" s="18" t="s">
        <v>159</v>
      </c>
      <c r="AT155" s="18" t="s">
        <v>200</v>
      </c>
      <c r="AU155" s="18" t="s">
        <v>119</v>
      </c>
      <c r="AY155" s="18" t="s">
        <v>140</v>
      </c>
      <c r="BE155" s="105">
        <f t="shared" si="29"/>
        <v>0</v>
      </c>
      <c r="BF155" s="105">
        <f t="shared" si="30"/>
        <v>0</v>
      </c>
      <c r="BG155" s="105">
        <f t="shared" si="31"/>
        <v>0</v>
      </c>
      <c r="BH155" s="105">
        <f t="shared" si="32"/>
        <v>0</v>
      </c>
      <c r="BI155" s="105">
        <f t="shared" si="33"/>
        <v>0</v>
      </c>
      <c r="BJ155" s="18" t="s">
        <v>119</v>
      </c>
      <c r="BK155" s="169">
        <f t="shared" si="34"/>
        <v>0</v>
      </c>
      <c r="BL155" s="18" t="s">
        <v>145</v>
      </c>
      <c r="BM155" s="18" t="s">
        <v>256</v>
      </c>
    </row>
    <row r="156" spans="2:65" s="1" customFormat="1" ht="25.5" customHeight="1">
      <c r="B156" s="34"/>
      <c r="C156" s="170" t="s">
        <v>257</v>
      </c>
      <c r="D156" s="170" t="s">
        <v>200</v>
      </c>
      <c r="E156" s="171" t="s">
        <v>258</v>
      </c>
      <c r="F156" s="245" t="s">
        <v>259</v>
      </c>
      <c r="G156" s="245"/>
      <c r="H156" s="245"/>
      <c r="I156" s="245"/>
      <c r="J156" s="172" t="s">
        <v>247</v>
      </c>
      <c r="K156" s="173">
        <v>65.953000000000003</v>
      </c>
      <c r="L156" s="246">
        <v>0</v>
      </c>
      <c r="M156" s="247"/>
      <c r="N156" s="248">
        <f t="shared" si="25"/>
        <v>0</v>
      </c>
      <c r="O156" s="244"/>
      <c r="P156" s="244"/>
      <c r="Q156" s="244"/>
      <c r="R156" s="36"/>
      <c r="T156" s="166" t="s">
        <v>20</v>
      </c>
      <c r="U156" s="43" t="s">
        <v>43</v>
      </c>
      <c r="V156" s="35"/>
      <c r="W156" s="167">
        <f t="shared" si="26"/>
        <v>0</v>
      </c>
      <c r="X156" s="167">
        <v>6.5000000000000002E-2</v>
      </c>
      <c r="Y156" s="167">
        <f t="shared" si="27"/>
        <v>4.2869450000000002</v>
      </c>
      <c r="Z156" s="167">
        <v>0</v>
      </c>
      <c r="AA156" s="168">
        <f t="shared" si="28"/>
        <v>0</v>
      </c>
      <c r="AR156" s="18" t="s">
        <v>159</v>
      </c>
      <c r="AT156" s="18" t="s">
        <v>200</v>
      </c>
      <c r="AU156" s="18" t="s">
        <v>119</v>
      </c>
      <c r="AY156" s="18" t="s">
        <v>140</v>
      </c>
      <c r="BE156" s="105">
        <f t="shared" si="29"/>
        <v>0</v>
      </c>
      <c r="BF156" s="105">
        <f t="shared" si="30"/>
        <v>0</v>
      </c>
      <c r="BG156" s="105">
        <f t="shared" si="31"/>
        <v>0</v>
      </c>
      <c r="BH156" s="105">
        <f t="shared" si="32"/>
        <v>0</v>
      </c>
      <c r="BI156" s="105">
        <f t="shared" si="33"/>
        <v>0</v>
      </c>
      <c r="BJ156" s="18" t="s">
        <v>119</v>
      </c>
      <c r="BK156" s="169">
        <f t="shared" si="34"/>
        <v>0</v>
      </c>
      <c r="BL156" s="18" t="s">
        <v>145</v>
      </c>
      <c r="BM156" s="18" t="s">
        <v>260</v>
      </c>
    </row>
    <row r="157" spans="2:65" s="1" customFormat="1" ht="25.5" customHeight="1">
      <c r="B157" s="34"/>
      <c r="C157" s="170" t="s">
        <v>261</v>
      </c>
      <c r="D157" s="170" t="s">
        <v>200</v>
      </c>
      <c r="E157" s="171" t="s">
        <v>262</v>
      </c>
      <c r="F157" s="245" t="s">
        <v>263</v>
      </c>
      <c r="G157" s="245"/>
      <c r="H157" s="245"/>
      <c r="I157" s="245"/>
      <c r="J157" s="172" t="s">
        <v>247</v>
      </c>
      <c r="K157" s="173">
        <v>12.12</v>
      </c>
      <c r="L157" s="246">
        <v>0</v>
      </c>
      <c r="M157" s="247"/>
      <c r="N157" s="248">
        <f t="shared" si="25"/>
        <v>0</v>
      </c>
      <c r="O157" s="244"/>
      <c r="P157" s="244"/>
      <c r="Q157" s="244"/>
      <c r="R157" s="36"/>
      <c r="T157" s="166" t="s">
        <v>20</v>
      </c>
      <c r="U157" s="43" t="s">
        <v>43</v>
      </c>
      <c r="V157" s="35"/>
      <c r="W157" s="167">
        <f t="shared" si="26"/>
        <v>0</v>
      </c>
      <c r="X157" s="167">
        <v>8.48E-2</v>
      </c>
      <c r="Y157" s="167">
        <f t="shared" si="27"/>
        <v>1.027776</v>
      </c>
      <c r="Z157" s="167">
        <v>0</v>
      </c>
      <c r="AA157" s="168">
        <f t="shared" si="28"/>
        <v>0</v>
      </c>
      <c r="AR157" s="18" t="s">
        <v>159</v>
      </c>
      <c r="AT157" s="18" t="s">
        <v>200</v>
      </c>
      <c r="AU157" s="18" t="s">
        <v>119</v>
      </c>
      <c r="AY157" s="18" t="s">
        <v>140</v>
      </c>
      <c r="BE157" s="105">
        <f t="shared" si="29"/>
        <v>0</v>
      </c>
      <c r="BF157" s="105">
        <f t="shared" si="30"/>
        <v>0</v>
      </c>
      <c r="BG157" s="105">
        <f t="shared" si="31"/>
        <v>0</v>
      </c>
      <c r="BH157" s="105">
        <f t="shared" si="32"/>
        <v>0</v>
      </c>
      <c r="BI157" s="105">
        <f t="shared" si="33"/>
        <v>0</v>
      </c>
      <c r="BJ157" s="18" t="s">
        <v>119</v>
      </c>
      <c r="BK157" s="169">
        <f t="shared" si="34"/>
        <v>0</v>
      </c>
      <c r="BL157" s="18" t="s">
        <v>145</v>
      </c>
      <c r="BM157" s="18" t="s">
        <v>264</v>
      </c>
    </row>
    <row r="158" spans="2:65" s="1" customFormat="1" ht="25.5" customHeight="1">
      <c r="B158" s="34"/>
      <c r="C158" s="170" t="s">
        <v>265</v>
      </c>
      <c r="D158" s="170" t="s">
        <v>200</v>
      </c>
      <c r="E158" s="171" t="s">
        <v>266</v>
      </c>
      <c r="F158" s="245" t="s">
        <v>267</v>
      </c>
      <c r="G158" s="245"/>
      <c r="H158" s="245"/>
      <c r="I158" s="245"/>
      <c r="J158" s="172" t="s">
        <v>247</v>
      </c>
      <c r="K158" s="173">
        <v>12.12</v>
      </c>
      <c r="L158" s="246">
        <v>0</v>
      </c>
      <c r="M158" s="247"/>
      <c r="N158" s="248">
        <f t="shared" si="25"/>
        <v>0</v>
      </c>
      <c r="O158" s="244"/>
      <c r="P158" s="244"/>
      <c r="Q158" s="244"/>
      <c r="R158" s="36"/>
      <c r="T158" s="166" t="s">
        <v>20</v>
      </c>
      <c r="U158" s="43" t="s">
        <v>43</v>
      </c>
      <c r="V158" s="35"/>
      <c r="W158" s="167">
        <f t="shared" si="26"/>
        <v>0</v>
      </c>
      <c r="X158" s="167">
        <v>8.48E-2</v>
      </c>
      <c r="Y158" s="167">
        <f t="shared" si="27"/>
        <v>1.027776</v>
      </c>
      <c r="Z158" s="167">
        <v>0</v>
      </c>
      <c r="AA158" s="168">
        <f t="shared" si="28"/>
        <v>0</v>
      </c>
      <c r="AR158" s="18" t="s">
        <v>159</v>
      </c>
      <c r="AT158" s="18" t="s">
        <v>200</v>
      </c>
      <c r="AU158" s="18" t="s">
        <v>119</v>
      </c>
      <c r="AY158" s="18" t="s">
        <v>140</v>
      </c>
      <c r="BE158" s="105">
        <f t="shared" si="29"/>
        <v>0</v>
      </c>
      <c r="BF158" s="105">
        <f t="shared" si="30"/>
        <v>0</v>
      </c>
      <c r="BG158" s="105">
        <f t="shared" si="31"/>
        <v>0</v>
      </c>
      <c r="BH158" s="105">
        <f t="shared" si="32"/>
        <v>0</v>
      </c>
      <c r="BI158" s="105">
        <f t="shared" si="33"/>
        <v>0</v>
      </c>
      <c r="BJ158" s="18" t="s">
        <v>119</v>
      </c>
      <c r="BK158" s="169">
        <f t="shared" si="34"/>
        <v>0</v>
      </c>
      <c r="BL158" s="18" t="s">
        <v>145</v>
      </c>
      <c r="BM158" s="18" t="s">
        <v>268</v>
      </c>
    </row>
    <row r="159" spans="2:65" s="1" customFormat="1" ht="25.5" customHeight="1">
      <c r="B159" s="34"/>
      <c r="C159" s="162" t="s">
        <v>269</v>
      </c>
      <c r="D159" s="162" t="s">
        <v>141</v>
      </c>
      <c r="E159" s="163" t="s">
        <v>270</v>
      </c>
      <c r="F159" s="241" t="s">
        <v>271</v>
      </c>
      <c r="G159" s="241"/>
      <c r="H159" s="241"/>
      <c r="I159" s="241"/>
      <c r="J159" s="164" t="s">
        <v>157</v>
      </c>
      <c r="K159" s="165">
        <v>309.7</v>
      </c>
      <c r="L159" s="242">
        <v>0</v>
      </c>
      <c r="M159" s="243"/>
      <c r="N159" s="244">
        <f t="shared" si="25"/>
        <v>0</v>
      </c>
      <c r="O159" s="244"/>
      <c r="P159" s="244"/>
      <c r="Q159" s="244"/>
      <c r="R159" s="36"/>
      <c r="T159" s="166" t="s">
        <v>20</v>
      </c>
      <c r="U159" s="43" t="s">
        <v>43</v>
      </c>
      <c r="V159" s="35"/>
      <c r="W159" s="167">
        <f t="shared" si="26"/>
        <v>0</v>
      </c>
      <c r="X159" s="167">
        <v>3.6510000000000001E-2</v>
      </c>
      <c r="Y159" s="167">
        <f t="shared" si="27"/>
        <v>11.307147000000001</v>
      </c>
      <c r="Z159" s="167">
        <v>0</v>
      </c>
      <c r="AA159" s="168">
        <f t="shared" si="28"/>
        <v>0</v>
      </c>
      <c r="AR159" s="18" t="s">
        <v>145</v>
      </c>
      <c r="AT159" s="18" t="s">
        <v>141</v>
      </c>
      <c r="AU159" s="18" t="s">
        <v>119</v>
      </c>
      <c r="AY159" s="18" t="s">
        <v>140</v>
      </c>
      <c r="BE159" s="105">
        <f t="shared" si="29"/>
        <v>0</v>
      </c>
      <c r="BF159" s="105">
        <f t="shared" si="30"/>
        <v>0</v>
      </c>
      <c r="BG159" s="105">
        <f t="shared" si="31"/>
        <v>0</v>
      </c>
      <c r="BH159" s="105">
        <f t="shared" si="32"/>
        <v>0</v>
      </c>
      <c r="BI159" s="105">
        <f t="shared" si="33"/>
        <v>0</v>
      </c>
      <c r="BJ159" s="18" t="s">
        <v>119</v>
      </c>
      <c r="BK159" s="169">
        <f t="shared" si="34"/>
        <v>0</v>
      </c>
      <c r="BL159" s="18" t="s">
        <v>145</v>
      </c>
      <c r="BM159" s="18" t="s">
        <v>272</v>
      </c>
    </row>
    <row r="160" spans="2:65" s="1" customFormat="1" ht="25.5" customHeight="1">
      <c r="B160" s="34"/>
      <c r="C160" s="162" t="s">
        <v>273</v>
      </c>
      <c r="D160" s="162" t="s">
        <v>141</v>
      </c>
      <c r="E160" s="163" t="s">
        <v>274</v>
      </c>
      <c r="F160" s="241" t="s">
        <v>275</v>
      </c>
      <c r="G160" s="241"/>
      <c r="H160" s="241"/>
      <c r="I160" s="241"/>
      <c r="J160" s="164" t="s">
        <v>157</v>
      </c>
      <c r="K160" s="165">
        <v>309.7</v>
      </c>
      <c r="L160" s="242">
        <v>0</v>
      </c>
      <c r="M160" s="243"/>
      <c r="N160" s="244">
        <f t="shared" si="25"/>
        <v>0</v>
      </c>
      <c r="O160" s="244"/>
      <c r="P160" s="244"/>
      <c r="Q160" s="244"/>
      <c r="R160" s="36"/>
      <c r="T160" s="166" t="s">
        <v>20</v>
      </c>
      <c r="U160" s="43" t="s">
        <v>43</v>
      </c>
      <c r="V160" s="35"/>
      <c r="W160" s="167">
        <f t="shared" si="26"/>
        <v>0</v>
      </c>
      <c r="X160" s="167">
        <v>4.2520000000000002E-2</v>
      </c>
      <c r="Y160" s="167">
        <f t="shared" si="27"/>
        <v>13.168444000000001</v>
      </c>
      <c r="Z160" s="167">
        <v>0</v>
      </c>
      <c r="AA160" s="168">
        <f t="shared" si="28"/>
        <v>0</v>
      </c>
      <c r="AR160" s="18" t="s">
        <v>145</v>
      </c>
      <c r="AT160" s="18" t="s">
        <v>141</v>
      </c>
      <c r="AU160" s="18" t="s">
        <v>119</v>
      </c>
      <c r="AY160" s="18" t="s">
        <v>140</v>
      </c>
      <c r="BE160" s="105">
        <f t="shared" si="29"/>
        <v>0</v>
      </c>
      <c r="BF160" s="105">
        <f t="shared" si="30"/>
        <v>0</v>
      </c>
      <c r="BG160" s="105">
        <f t="shared" si="31"/>
        <v>0</v>
      </c>
      <c r="BH160" s="105">
        <f t="shared" si="32"/>
        <v>0</v>
      </c>
      <c r="BI160" s="105">
        <f t="shared" si="33"/>
        <v>0</v>
      </c>
      <c r="BJ160" s="18" t="s">
        <v>119</v>
      </c>
      <c r="BK160" s="169">
        <f t="shared" si="34"/>
        <v>0</v>
      </c>
      <c r="BL160" s="18" t="s">
        <v>145</v>
      </c>
      <c r="BM160" s="18" t="s">
        <v>276</v>
      </c>
    </row>
    <row r="161" spans="2:65" s="1" customFormat="1" ht="25.5" customHeight="1">
      <c r="B161" s="34"/>
      <c r="C161" s="162" t="s">
        <v>277</v>
      </c>
      <c r="D161" s="162" t="s">
        <v>141</v>
      </c>
      <c r="E161" s="163" t="s">
        <v>278</v>
      </c>
      <c r="F161" s="241" t="s">
        <v>279</v>
      </c>
      <c r="G161" s="241"/>
      <c r="H161" s="241"/>
      <c r="I161" s="241"/>
      <c r="J161" s="164" t="s">
        <v>280</v>
      </c>
      <c r="K161" s="165">
        <v>278.58600000000001</v>
      </c>
      <c r="L161" s="242">
        <v>0</v>
      </c>
      <c r="M161" s="243"/>
      <c r="N161" s="244">
        <f t="shared" si="25"/>
        <v>0</v>
      </c>
      <c r="O161" s="244"/>
      <c r="P161" s="244"/>
      <c r="Q161" s="244"/>
      <c r="R161" s="36"/>
      <c r="T161" s="166" t="s">
        <v>20</v>
      </c>
      <c r="U161" s="43" t="s">
        <v>43</v>
      </c>
      <c r="V161" s="35"/>
      <c r="W161" s="167">
        <f t="shared" si="26"/>
        <v>0</v>
      </c>
      <c r="X161" s="167">
        <v>0</v>
      </c>
      <c r="Y161" s="167">
        <f t="shared" si="27"/>
        <v>0</v>
      </c>
      <c r="Z161" s="167">
        <v>0</v>
      </c>
      <c r="AA161" s="168">
        <f t="shared" si="28"/>
        <v>0</v>
      </c>
      <c r="AR161" s="18" t="s">
        <v>145</v>
      </c>
      <c r="AT161" s="18" t="s">
        <v>141</v>
      </c>
      <c r="AU161" s="18" t="s">
        <v>119</v>
      </c>
      <c r="AY161" s="18" t="s">
        <v>140</v>
      </c>
      <c r="BE161" s="105">
        <f t="shared" si="29"/>
        <v>0</v>
      </c>
      <c r="BF161" s="105">
        <f t="shared" si="30"/>
        <v>0</v>
      </c>
      <c r="BG161" s="105">
        <f t="shared" si="31"/>
        <v>0</v>
      </c>
      <c r="BH161" s="105">
        <f t="shared" si="32"/>
        <v>0</v>
      </c>
      <c r="BI161" s="105">
        <f t="shared" si="33"/>
        <v>0</v>
      </c>
      <c r="BJ161" s="18" t="s">
        <v>119</v>
      </c>
      <c r="BK161" s="169">
        <f t="shared" si="34"/>
        <v>0</v>
      </c>
      <c r="BL161" s="18" t="s">
        <v>145</v>
      </c>
      <c r="BM161" s="18" t="s">
        <v>281</v>
      </c>
    </row>
    <row r="162" spans="2:65" s="1" customFormat="1" ht="25.5" customHeight="1">
      <c r="B162" s="34"/>
      <c r="C162" s="162" t="s">
        <v>282</v>
      </c>
      <c r="D162" s="162" t="s">
        <v>141</v>
      </c>
      <c r="E162" s="163" t="s">
        <v>283</v>
      </c>
      <c r="F162" s="241" t="s">
        <v>284</v>
      </c>
      <c r="G162" s="241"/>
      <c r="H162" s="241"/>
      <c r="I162" s="241"/>
      <c r="J162" s="164" t="s">
        <v>280</v>
      </c>
      <c r="K162" s="165">
        <v>5571.72</v>
      </c>
      <c r="L162" s="242">
        <v>0</v>
      </c>
      <c r="M162" s="243"/>
      <c r="N162" s="244">
        <f t="shared" si="25"/>
        <v>0</v>
      </c>
      <c r="O162" s="244"/>
      <c r="P162" s="244"/>
      <c r="Q162" s="244"/>
      <c r="R162" s="36"/>
      <c r="T162" s="166" t="s">
        <v>20</v>
      </c>
      <c r="U162" s="43" t="s">
        <v>43</v>
      </c>
      <c r="V162" s="35"/>
      <c r="W162" s="167">
        <f t="shared" si="26"/>
        <v>0</v>
      </c>
      <c r="X162" s="167">
        <v>0</v>
      </c>
      <c r="Y162" s="167">
        <f t="shared" si="27"/>
        <v>0</v>
      </c>
      <c r="Z162" s="167">
        <v>0</v>
      </c>
      <c r="AA162" s="168">
        <f t="shared" si="28"/>
        <v>0</v>
      </c>
      <c r="AR162" s="18" t="s">
        <v>145</v>
      </c>
      <c r="AT162" s="18" t="s">
        <v>141</v>
      </c>
      <c r="AU162" s="18" t="s">
        <v>119</v>
      </c>
      <c r="AY162" s="18" t="s">
        <v>140</v>
      </c>
      <c r="BE162" s="105">
        <f t="shared" si="29"/>
        <v>0</v>
      </c>
      <c r="BF162" s="105">
        <f t="shared" si="30"/>
        <v>0</v>
      </c>
      <c r="BG162" s="105">
        <f t="shared" si="31"/>
        <v>0</v>
      </c>
      <c r="BH162" s="105">
        <f t="shared" si="32"/>
        <v>0</v>
      </c>
      <c r="BI162" s="105">
        <f t="shared" si="33"/>
        <v>0</v>
      </c>
      <c r="BJ162" s="18" t="s">
        <v>119</v>
      </c>
      <c r="BK162" s="169">
        <f t="shared" si="34"/>
        <v>0</v>
      </c>
      <c r="BL162" s="18" t="s">
        <v>145</v>
      </c>
      <c r="BM162" s="18" t="s">
        <v>285</v>
      </c>
    </row>
    <row r="163" spans="2:65" s="1" customFormat="1" ht="25.5" customHeight="1">
      <c r="B163" s="34"/>
      <c r="C163" s="162" t="s">
        <v>286</v>
      </c>
      <c r="D163" s="162" t="s">
        <v>141</v>
      </c>
      <c r="E163" s="163" t="s">
        <v>287</v>
      </c>
      <c r="F163" s="241" t="s">
        <v>288</v>
      </c>
      <c r="G163" s="241"/>
      <c r="H163" s="241"/>
      <c r="I163" s="241"/>
      <c r="J163" s="164" t="s">
        <v>280</v>
      </c>
      <c r="K163" s="165">
        <v>278.58600000000001</v>
      </c>
      <c r="L163" s="242">
        <v>0</v>
      </c>
      <c r="M163" s="243"/>
      <c r="N163" s="244">
        <f t="shared" si="25"/>
        <v>0</v>
      </c>
      <c r="O163" s="244"/>
      <c r="P163" s="244"/>
      <c r="Q163" s="244"/>
      <c r="R163" s="36"/>
      <c r="T163" s="166" t="s">
        <v>20</v>
      </c>
      <c r="U163" s="43" t="s">
        <v>43</v>
      </c>
      <c r="V163" s="35"/>
      <c r="W163" s="167">
        <f t="shared" si="26"/>
        <v>0</v>
      </c>
      <c r="X163" s="167">
        <v>0</v>
      </c>
      <c r="Y163" s="167">
        <f t="shared" si="27"/>
        <v>0</v>
      </c>
      <c r="Z163" s="167">
        <v>0</v>
      </c>
      <c r="AA163" s="168">
        <f t="shared" si="28"/>
        <v>0</v>
      </c>
      <c r="AR163" s="18" t="s">
        <v>145</v>
      </c>
      <c r="AT163" s="18" t="s">
        <v>141</v>
      </c>
      <c r="AU163" s="18" t="s">
        <v>119</v>
      </c>
      <c r="AY163" s="18" t="s">
        <v>140</v>
      </c>
      <c r="BE163" s="105">
        <f t="shared" si="29"/>
        <v>0</v>
      </c>
      <c r="BF163" s="105">
        <f t="shared" si="30"/>
        <v>0</v>
      </c>
      <c r="BG163" s="105">
        <f t="shared" si="31"/>
        <v>0</v>
      </c>
      <c r="BH163" s="105">
        <f t="shared" si="32"/>
        <v>0</v>
      </c>
      <c r="BI163" s="105">
        <f t="shared" si="33"/>
        <v>0</v>
      </c>
      <c r="BJ163" s="18" t="s">
        <v>119</v>
      </c>
      <c r="BK163" s="169">
        <f t="shared" si="34"/>
        <v>0</v>
      </c>
      <c r="BL163" s="18" t="s">
        <v>145</v>
      </c>
      <c r="BM163" s="18" t="s">
        <v>289</v>
      </c>
    </row>
    <row r="164" spans="2:65" s="1" customFormat="1" ht="25.5" customHeight="1">
      <c r="B164" s="34"/>
      <c r="C164" s="162" t="s">
        <v>290</v>
      </c>
      <c r="D164" s="162" t="s">
        <v>141</v>
      </c>
      <c r="E164" s="163" t="s">
        <v>291</v>
      </c>
      <c r="F164" s="241" t="s">
        <v>292</v>
      </c>
      <c r="G164" s="241"/>
      <c r="H164" s="241"/>
      <c r="I164" s="241"/>
      <c r="J164" s="164" t="s">
        <v>280</v>
      </c>
      <c r="K164" s="165">
        <v>70.775999999999996</v>
      </c>
      <c r="L164" s="242">
        <v>0</v>
      </c>
      <c r="M164" s="243"/>
      <c r="N164" s="244">
        <f t="shared" si="25"/>
        <v>0</v>
      </c>
      <c r="O164" s="244"/>
      <c r="P164" s="244"/>
      <c r="Q164" s="244"/>
      <c r="R164" s="36"/>
      <c r="T164" s="166" t="s">
        <v>20</v>
      </c>
      <c r="U164" s="43" t="s">
        <v>43</v>
      </c>
      <c r="V164" s="35"/>
      <c r="W164" s="167">
        <f t="shared" si="26"/>
        <v>0</v>
      </c>
      <c r="X164" s="167">
        <v>0</v>
      </c>
      <c r="Y164" s="167">
        <f t="shared" si="27"/>
        <v>0</v>
      </c>
      <c r="Z164" s="167">
        <v>0</v>
      </c>
      <c r="AA164" s="168">
        <f t="shared" si="28"/>
        <v>0</v>
      </c>
      <c r="AR164" s="18" t="s">
        <v>145</v>
      </c>
      <c r="AT164" s="18" t="s">
        <v>141</v>
      </c>
      <c r="AU164" s="18" t="s">
        <v>119</v>
      </c>
      <c r="AY164" s="18" t="s">
        <v>140</v>
      </c>
      <c r="BE164" s="105">
        <f t="shared" si="29"/>
        <v>0</v>
      </c>
      <c r="BF164" s="105">
        <f t="shared" si="30"/>
        <v>0</v>
      </c>
      <c r="BG164" s="105">
        <f t="shared" si="31"/>
        <v>0</v>
      </c>
      <c r="BH164" s="105">
        <f t="shared" si="32"/>
        <v>0</v>
      </c>
      <c r="BI164" s="105">
        <f t="shared" si="33"/>
        <v>0</v>
      </c>
      <c r="BJ164" s="18" t="s">
        <v>119</v>
      </c>
      <c r="BK164" s="169">
        <f t="shared" si="34"/>
        <v>0</v>
      </c>
      <c r="BL164" s="18" t="s">
        <v>145</v>
      </c>
      <c r="BM164" s="18" t="s">
        <v>293</v>
      </c>
    </row>
    <row r="165" spans="2:65" s="1" customFormat="1" ht="38.25" customHeight="1">
      <c r="B165" s="34"/>
      <c r="C165" s="162" t="s">
        <v>294</v>
      </c>
      <c r="D165" s="162" t="s">
        <v>141</v>
      </c>
      <c r="E165" s="163" t="s">
        <v>295</v>
      </c>
      <c r="F165" s="241" t="s">
        <v>296</v>
      </c>
      <c r="G165" s="241"/>
      <c r="H165" s="241"/>
      <c r="I165" s="241"/>
      <c r="J165" s="164" t="s">
        <v>280</v>
      </c>
      <c r="K165" s="165">
        <v>21.225999999999999</v>
      </c>
      <c r="L165" s="242">
        <v>0</v>
      </c>
      <c r="M165" s="243"/>
      <c r="N165" s="244">
        <f t="shared" si="25"/>
        <v>0</v>
      </c>
      <c r="O165" s="244"/>
      <c r="P165" s="244"/>
      <c r="Q165" s="244"/>
      <c r="R165" s="36"/>
      <c r="T165" s="166" t="s">
        <v>20</v>
      </c>
      <c r="U165" s="43" t="s">
        <v>43</v>
      </c>
      <c r="V165" s="35"/>
      <c r="W165" s="167">
        <f t="shared" si="26"/>
        <v>0</v>
      </c>
      <c r="X165" s="167">
        <v>0</v>
      </c>
      <c r="Y165" s="167">
        <f t="shared" si="27"/>
        <v>0</v>
      </c>
      <c r="Z165" s="167">
        <v>0</v>
      </c>
      <c r="AA165" s="168">
        <f t="shared" si="28"/>
        <v>0</v>
      </c>
      <c r="AR165" s="18" t="s">
        <v>145</v>
      </c>
      <c r="AT165" s="18" t="s">
        <v>141</v>
      </c>
      <c r="AU165" s="18" t="s">
        <v>119</v>
      </c>
      <c r="AY165" s="18" t="s">
        <v>140</v>
      </c>
      <c r="BE165" s="105">
        <f t="shared" si="29"/>
        <v>0</v>
      </c>
      <c r="BF165" s="105">
        <f t="shared" si="30"/>
        <v>0</v>
      </c>
      <c r="BG165" s="105">
        <f t="shared" si="31"/>
        <v>0</v>
      </c>
      <c r="BH165" s="105">
        <f t="shared" si="32"/>
        <v>0</v>
      </c>
      <c r="BI165" s="105">
        <f t="shared" si="33"/>
        <v>0</v>
      </c>
      <c r="BJ165" s="18" t="s">
        <v>119</v>
      </c>
      <c r="BK165" s="169">
        <f t="shared" si="34"/>
        <v>0</v>
      </c>
      <c r="BL165" s="18" t="s">
        <v>145</v>
      </c>
      <c r="BM165" s="18" t="s">
        <v>297</v>
      </c>
    </row>
    <row r="166" spans="2:65" s="9" customFormat="1" ht="29.85" customHeight="1">
      <c r="B166" s="151"/>
      <c r="C166" s="152"/>
      <c r="D166" s="161" t="s">
        <v>112</v>
      </c>
      <c r="E166" s="161"/>
      <c r="F166" s="161"/>
      <c r="G166" s="161"/>
      <c r="H166" s="161"/>
      <c r="I166" s="161"/>
      <c r="J166" s="161"/>
      <c r="K166" s="161"/>
      <c r="L166" s="161"/>
      <c r="M166" s="161"/>
      <c r="N166" s="255">
        <f>BK166</f>
        <v>0</v>
      </c>
      <c r="O166" s="256"/>
      <c r="P166" s="256"/>
      <c r="Q166" s="256"/>
      <c r="R166" s="154"/>
      <c r="T166" s="155"/>
      <c r="U166" s="152"/>
      <c r="V166" s="152"/>
      <c r="W166" s="156">
        <f>W167</f>
        <v>0</v>
      </c>
      <c r="X166" s="152"/>
      <c r="Y166" s="156">
        <f>Y167</f>
        <v>0</v>
      </c>
      <c r="Z166" s="152"/>
      <c r="AA166" s="157">
        <f>AA167</f>
        <v>0</v>
      </c>
      <c r="AR166" s="158" t="s">
        <v>82</v>
      </c>
      <c r="AT166" s="159" t="s">
        <v>75</v>
      </c>
      <c r="AU166" s="159" t="s">
        <v>82</v>
      </c>
      <c r="AY166" s="158" t="s">
        <v>140</v>
      </c>
      <c r="BK166" s="160">
        <f>BK167</f>
        <v>0</v>
      </c>
    </row>
    <row r="167" spans="2:65" s="1" customFormat="1" ht="38.25" customHeight="1">
      <c r="B167" s="34"/>
      <c r="C167" s="162" t="s">
        <v>298</v>
      </c>
      <c r="D167" s="162" t="s">
        <v>141</v>
      </c>
      <c r="E167" s="163" t="s">
        <v>299</v>
      </c>
      <c r="F167" s="241" t="s">
        <v>300</v>
      </c>
      <c r="G167" s="241"/>
      <c r="H167" s="241"/>
      <c r="I167" s="241"/>
      <c r="J167" s="164" t="s">
        <v>280</v>
      </c>
      <c r="K167" s="165">
        <v>704.68899999999996</v>
      </c>
      <c r="L167" s="242">
        <v>0</v>
      </c>
      <c r="M167" s="243"/>
      <c r="N167" s="244">
        <f>ROUND(L167*K167,3)</f>
        <v>0</v>
      </c>
      <c r="O167" s="244"/>
      <c r="P167" s="244"/>
      <c r="Q167" s="244"/>
      <c r="R167" s="36"/>
      <c r="T167" s="166" t="s">
        <v>20</v>
      </c>
      <c r="U167" s="43" t="s">
        <v>43</v>
      </c>
      <c r="V167" s="35"/>
      <c r="W167" s="167">
        <f>V167*K167</f>
        <v>0</v>
      </c>
      <c r="X167" s="167">
        <v>0</v>
      </c>
      <c r="Y167" s="167">
        <f>X167*K167</f>
        <v>0</v>
      </c>
      <c r="Z167" s="167">
        <v>0</v>
      </c>
      <c r="AA167" s="168">
        <f>Z167*K167</f>
        <v>0</v>
      </c>
      <c r="AR167" s="18" t="s">
        <v>145</v>
      </c>
      <c r="AT167" s="18" t="s">
        <v>141</v>
      </c>
      <c r="AU167" s="18" t="s">
        <v>119</v>
      </c>
      <c r="AY167" s="18" t="s">
        <v>140</v>
      </c>
      <c r="BE167" s="105">
        <f>IF(U167="základná",N167,0)</f>
        <v>0</v>
      </c>
      <c r="BF167" s="105">
        <f>IF(U167="znížená",N167,0)</f>
        <v>0</v>
      </c>
      <c r="BG167" s="105">
        <f>IF(U167="zákl. prenesená",N167,0)</f>
        <v>0</v>
      </c>
      <c r="BH167" s="105">
        <f>IF(U167="zníž. prenesená",N167,0)</f>
        <v>0</v>
      </c>
      <c r="BI167" s="105">
        <f>IF(U167="nulová",N167,0)</f>
        <v>0</v>
      </c>
      <c r="BJ167" s="18" t="s">
        <v>119</v>
      </c>
      <c r="BK167" s="169">
        <f>ROUND(L167*K167,3)</f>
        <v>0</v>
      </c>
      <c r="BL167" s="18" t="s">
        <v>145</v>
      </c>
      <c r="BM167" s="18" t="s">
        <v>301</v>
      </c>
    </row>
    <row r="168" spans="2:65" s="9" customFormat="1" ht="37.35" customHeight="1">
      <c r="B168" s="151"/>
      <c r="C168" s="152"/>
      <c r="D168" s="153" t="s">
        <v>113</v>
      </c>
      <c r="E168" s="153"/>
      <c r="F168" s="153"/>
      <c r="G168" s="153"/>
      <c r="H168" s="153"/>
      <c r="I168" s="153"/>
      <c r="J168" s="153"/>
      <c r="K168" s="153"/>
      <c r="L168" s="153"/>
      <c r="M168" s="153"/>
      <c r="N168" s="257">
        <f>BK168</f>
        <v>0</v>
      </c>
      <c r="O168" s="258"/>
      <c r="P168" s="258"/>
      <c r="Q168" s="258"/>
      <c r="R168" s="154"/>
      <c r="T168" s="155"/>
      <c r="U168" s="152"/>
      <c r="V168" s="152"/>
      <c r="W168" s="156">
        <f>W169</f>
        <v>0</v>
      </c>
      <c r="X168" s="152"/>
      <c r="Y168" s="156">
        <f>Y169</f>
        <v>0.21065125000000001</v>
      </c>
      <c r="Z168" s="152"/>
      <c r="AA168" s="157">
        <f>AA169</f>
        <v>0</v>
      </c>
      <c r="AR168" s="158" t="s">
        <v>119</v>
      </c>
      <c r="AT168" s="159" t="s">
        <v>75</v>
      </c>
      <c r="AU168" s="159" t="s">
        <v>76</v>
      </c>
      <c r="AY168" s="158" t="s">
        <v>140</v>
      </c>
      <c r="BK168" s="160">
        <f>BK169</f>
        <v>0</v>
      </c>
    </row>
    <row r="169" spans="2:65" s="9" customFormat="1" ht="19.95" customHeight="1">
      <c r="B169" s="151"/>
      <c r="C169" s="152"/>
      <c r="D169" s="161" t="s">
        <v>114</v>
      </c>
      <c r="E169" s="161"/>
      <c r="F169" s="161"/>
      <c r="G169" s="161"/>
      <c r="H169" s="161"/>
      <c r="I169" s="161"/>
      <c r="J169" s="161"/>
      <c r="K169" s="161"/>
      <c r="L169" s="161"/>
      <c r="M169" s="161"/>
      <c r="N169" s="253">
        <f>BK169</f>
        <v>0</v>
      </c>
      <c r="O169" s="254"/>
      <c r="P169" s="254"/>
      <c r="Q169" s="254"/>
      <c r="R169" s="154"/>
      <c r="T169" s="155"/>
      <c r="U169" s="152"/>
      <c r="V169" s="152"/>
      <c r="W169" s="156">
        <f>SUM(W170:W171)</f>
        <v>0</v>
      </c>
      <c r="X169" s="152"/>
      <c r="Y169" s="156">
        <f>SUM(Y170:Y171)</f>
        <v>0.21065125000000001</v>
      </c>
      <c r="Z169" s="152"/>
      <c r="AA169" s="157">
        <f>SUM(AA170:AA171)</f>
        <v>0</v>
      </c>
      <c r="AR169" s="158" t="s">
        <v>119</v>
      </c>
      <c r="AT169" s="159" t="s">
        <v>75</v>
      </c>
      <c r="AU169" s="159" t="s">
        <v>82</v>
      </c>
      <c r="AY169" s="158" t="s">
        <v>140</v>
      </c>
      <c r="BK169" s="160">
        <f>SUM(BK170:BK171)</f>
        <v>0</v>
      </c>
    </row>
    <row r="170" spans="2:65" s="1" customFormat="1" ht="25.5" customHeight="1">
      <c r="B170" s="34"/>
      <c r="C170" s="162" t="s">
        <v>302</v>
      </c>
      <c r="D170" s="162" t="s">
        <v>141</v>
      </c>
      <c r="E170" s="163" t="s">
        <v>303</v>
      </c>
      <c r="F170" s="241" t="s">
        <v>304</v>
      </c>
      <c r="G170" s="241"/>
      <c r="H170" s="241"/>
      <c r="I170" s="241"/>
      <c r="J170" s="164" t="s">
        <v>144</v>
      </c>
      <c r="K170" s="165">
        <v>43.1</v>
      </c>
      <c r="L170" s="242">
        <v>0</v>
      </c>
      <c r="M170" s="243"/>
      <c r="N170" s="244">
        <f>ROUND(L170*K170,3)</f>
        <v>0</v>
      </c>
      <c r="O170" s="244"/>
      <c r="P170" s="244"/>
      <c r="Q170" s="244"/>
      <c r="R170" s="36"/>
      <c r="T170" s="166" t="s">
        <v>20</v>
      </c>
      <c r="U170" s="43" t="s">
        <v>43</v>
      </c>
      <c r="V170" s="35"/>
      <c r="W170" s="167">
        <f>V170*K170</f>
        <v>0</v>
      </c>
      <c r="X170" s="167">
        <v>0</v>
      </c>
      <c r="Y170" s="167">
        <f>X170*K170</f>
        <v>0</v>
      </c>
      <c r="Z170" s="167">
        <v>0</v>
      </c>
      <c r="AA170" s="168">
        <f>Z170*K170</f>
        <v>0</v>
      </c>
      <c r="AR170" s="18" t="s">
        <v>195</v>
      </c>
      <c r="AT170" s="18" t="s">
        <v>141</v>
      </c>
      <c r="AU170" s="18" t="s">
        <v>119</v>
      </c>
      <c r="AY170" s="18" t="s">
        <v>140</v>
      </c>
      <c r="BE170" s="105">
        <f>IF(U170="základná",N170,0)</f>
        <v>0</v>
      </c>
      <c r="BF170" s="105">
        <f>IF(U170="znížená",N170,0)</f>
        <v>0</v>
      </c>
      <c r="BG170" s="105">
        <f>IF(U170="zákl. prenesená",N170,0)</f>
        <v>0</v>
      </c>
      <c r="BH170" s="105">
        <f>IF(U170="zníž. prenesená",N170,0)</f>
        <v>0</v>
      </c>
      <c r="BI170" s="105">
        <f>IF(U170="nulová",N170,0)</f>
        <v>0</v>
      </c>
      <c r="BJ170" s="18" t="s">
        <v>119</v>
      </c>
      <c r="BK170" s="169">
        <f>ROUND(L170*K170,3)</f>
        <v>0</v>
      </c>
      <c r="BL170" s="18" t="s">
        <v>195</v>
      </c>
      <c r="BM170" s="18" t="s">
        <v>305</v>
      </c>
    </row>
    <row r="171" spans="2:65" s="1" customFormat="1" ht="25.5" customHeight="1">
      <c r="B171" s="34"/>
      <c r="C171" s="170" t="s">
        <v>306</v>
      </c>
      <c r="D171" s="170" t="s">
        <v>200</v>
      </c>
      <c r="E171" s="171" t="s">
        <v>307</v>
      </c>
      <c r="F171" s="245" t="s">
        <v>308</v>
      </c>
      <c r="G171" s="245"/>
      <c r="H171" s="245"/>
      <c r="I171" s="245"/>
      <c r="J171" s="172" t="s">
        <v>144</v>
      </c>
      <c r="K171" s="173">
        <v>49.564999999999998</v>
      </c>
      <c r="L171" s="246">
        <v>0</v>
      </c>
      <c r="M171" s="247"/>
      <c r="N171" s="248">
        <f>ROUND(L171*K171,3)</f>
        <v>0</v>
      </c>
      <c r="O171" s="244"/>
      <c r="P171" s="244"/>
      <c r="Q171" s="244"/>
      <c r="R171" s="36"/>
      <c r="T171" s="166" t="s">
        <v>20</v>
      </c>
      <c r="U171" s="43" t="s">
        <v>43</v>
      </c>
      <c r="V171" s="35"/>
      <c r="W171" s="167">
        <f>V171*K171</f>
        <v>0</v>
      </c>
      <c r="X171" s="167">
        <v>4.2500000000000003E-3</v>
      </c>
      <c r="Y171" s="167">
        <f>X171*K171</f>
        <v>0.21065125000000001</v>
      </c>
      <c r="Z171" s="167">
        <v>0</v>
      </c>
      <c r="AA171" s="168">
        <f>Z171*K171</f>
        <v>0</v>
      </c>
      <c r="AR171" s="18" t="s">
        <v>265</v>
      </c>
      <c r="AT171" s="18" t="s">
        <v>200</v>
      </c>
      <c r="AU171" s="18" t="s">
        <v>119</v>
      </c>
      <c r="AY171" s="18" t="s">
        <v>140</v>
      </c>
      <c r="BE171" s="105">
        <f>IF(U171="základná",N171,0)</f>
        <v>0</v>
      </c>
      <c r="BF171" s="105">
        <f>IF(U171="znížená",N171,0)</f>
        <v>0</v>
      </c>
      <c r="BG171" s="105">
        <f>IF(U171="zákl. prenesená",N171,0)</f>
        <v>0</v>
      </c>
      <c r="BH171" s="105">
        <f>IF(U171="zníž. prenesená",N171,0)</f>
        <v>0</v>
      </c>
      <c r="BI171" s="105">
        <f>IF(U171="nulová",N171,0)</f>
        <v>0</v>
      </c>
      <c r="BJ171" s="18" t="s">
        <v>119</v>
      </c>
      <c r="BK171" s="169">
        <f>ROUND(L171*K171,3)</f>
        <v>0</v>
      </c>
      <c r="BL171" s="18" t="s">
        <v>195</v>
      </c>
      <c r="BM171" s="18" t="s">
        <v>309</v>
      </c>
    </row>
    <row r="172" spans="2:65" s="9" customFormat="1" ht="37.35" customHeight="1">
      <c r="B172" s="151"/>
      <c r="C172" s="152"/>
      <c r="D172" s="153" t="s">
        <v>115</v>
      </c>
      <c r="E172" s="153"/>
      <c r="F172" s="153"/>
      <c r="G172" s="153"/>
      <c r="H172" s="153"/>
      <c r="I172" s="153"/>
      <c r="J172" s="153"/>
      <c r="K172" s="153"/>
      <c r="L172" s="153"/>
      <c r="M172" s="153"/>
      <c r="N172" s="259">
        <f>BK172</f>
        <v>0</v>
      </c>
      <c r="O172" s="260"/>
      <c r="P172" s="260"/>
      <c r="Q172" s="260"/>
      <c r="R172" s="154"/>
      <c r="T172" s="155"/>
      <c r="U172" s="152"/>
      <c r="V172" s="152"/>
      <c r="W172" s="156">
        <f>SUM(W173:W176)</f>
        <v>0</v>
      </c>
      <c r="X172" s="152"/>
      <c r="Y172" s="156">
        <f>SUM(Y173:Y176)</f>
        <v>0</v>
      </c>
      <c r="Z172" s="152"/>
      <c r="AA172" s="157">
        <f>SUM(AA173:AA176)</f>
        <v>0</v>
      </c>
      <c r="AR172" s="158" t="s">
        <v>269</v>
      </c>
      <c r="AT172" s="159" t="s">
        <v>75</v>
      </c>
      <c r="AU172" s="159" t="s">
        <v>76</v>
      </c>
      <c r="AY172" s="158" t="s">
        <v>140</v>
      </c>
      <c r="BK172" s="160">
        <f>SUM(BK173:BK176)</f>
        <v>0</v>
      </c>
    </row>
    <row r="173" spans="2:65" s="1" customFormat="1" ht="25.5" customHeight="1">
      <c r="B173" s="34"/>
      <c r="C173" s="162" t="s">
        <v>310</v>
      </c>
      <c r="D173" s="162" t="s">
        <v>141</v>
      </c>
      <c r="E173" s="163" t="s">
        <v>311</v>
      </c>
      <c r="F173" s="241" t="s">
        <v>312</v>
      </c>
      <c r="G173" s="241"/>
      <c r="H173" s="241"/>
      <c r="I173" s="241"/>
      <c r="J173" s="164" t="s">
        <v>313</v>
      </c>
      <c r="K173" s="165">
        <v>1</v>
      </c>
      <c r="L173" s="242">
        <v>0</v>
      </c>
      <c r="M173" s="243"/>
      <c r="N173" s="244">
        <f>ROUND(L173*K173,3)</f>
        <v>0</v>
      </c>
      <c r="O173" s="244"/>
      <c r="P173" s="244"/>
      <c r="Q173" s="244"/>
      <c r="R173" s="36"/>
      <c r="T173" s="166" t="s">
        <v>20</v>
      </c>
      <c r="U173" s="43" t="s">
        <v>43</v>
      </c>
      <c r="V173" s="35"/>
      <c r="W173" s="167">
        <f>V173*K173</f>
        <v>0</v>
      </c>
      <c r="X173" s="167">
        <v>0</v>
      </c>
      <c r="Y173" s="167">
        <f>X173*K173</f>
        <v>0</v>
      </c>
      <c r="Z173" s="167">
        <v>0</v>
      </c>
      <c r="AA173" s="168">
        <f>Z173*K173</f>
        <v>0</v>
      </c>
      <c r="AR173" s="18" t="s">
        <v>314</v>
      </c>
      <c r="AT173" s="18" t="s">
        <v>141</v>
      </c>
      <c r="AU173" s="18" t="s">
        <v>82</v>
      </c>
      <c r="AY173" s="18" t="s">
        <v>140</v>
      </c>
      <c r="BE173" s="105">
        <f>IF(U173="základná",N173,0)</f>
        <v>0</v>
      </c>
      <c r="BF173" s="105">
        <f>IF(U173="znížená",N173,0)</f>
        <v>0</v>
      </c>
      <c r="BG173" s="105">
        <f>IF(U173="zákl. prenesená",N173,0)</f>
        <v>0</v>
      </c>
      <c r="BH173" s="105">
        <f>IF(U173="zníž. prenesená",N173,0)</f>
        <v>0</v>
      </c>
      <c r="BI173" s="105">
        <f>IF(U173="nulová",N173,0)</f>
        <v>0</v>
      </c>
      <c r="BJ173" s="18" t="s">
        <v>119</v>
      </c>
      <c r="BK173" s="169">
        <f>ROUND(L173*K173,3)</f>
        <v>0</v>
      </c>
      <c r="BL173" s="18" t="s">
        <v>314</v>
      </c>
      <c r="BM173" s="18" t="s">
        <v>315</v>
      </c>
    </row>
    <row r="174" spans="2:65" s="1" customFormat="1" ht="38.25" customHeight="1">
      <c r="B174" s="34"/>
      <c r="C174" s="162" t="s">
        <v>316</v>
      </c>
      <c r="D174" s="162" t="s">
        <v>141</v>
      </c>
      <c r="E174" s="163" t="s">
        <v>317</v>
      </c>
      <c r="F174" s="241" t="s">
        <v>318</v>
      </c>
      <c r="G174" s="241"/>
      <c r="H174" s="241"/>
      <c r="I174" s="241"/>
      <c r="J174" s="164" t="s">
        <v>313</v>
      </c>
      <c r="K174" s="165">
        <v>1</v>
      </c>
      <c r="L174" s="242">
        <v>0</v>
      </c>
      <c r="M174" s="243"/>
      <c r="N174" s="244">
        <f>ROUND(L174*K174,3)</f>
        <v>0</v>
      </c>
      <c r="O174" s="244"/>
      <c r="P174" s="244"/>
      <c r="Q174" s="244"/>
      <c r="R174" s="36"/>
      <c r="T174" s="166" t="s">
        <v>20</v>
      </c>
      <c r="U174" s="43" t="s">
        <v>43</v>
      </c>
      <c r="V174" s="35"/>
      <c r="W174" s="167">
        <f>V174*K174</f>
        <v>0</v>
      </c>
      <c r="X174" s="167">
        <v>0</v>
      </c>
      <c r="Y174" s="167">
        <f>X174*K174</f>
        <v>0</v>
      </c>
      <c r="Z174" s="167">
        <v>0</v>
      </c>
      <c r="AA174" s="168">
        <f>Z174*K174</f>
        <v>0</v>
      </c>
      <c r="AR174" s="18" t="s">
        <v>314</v>
      </c>
      <c r="AT174" s="18" t="s">
        <v>141</v>
      </c>
      <c r="AU174" s="18" t="s">
        <v>82</v>
      </c>
      <c r="AY174" s="18" t="s">
        <v>140</v>
      </c>
      <c r="BE174" s="105">
        <f>IF(U174="základná",N174,0)</f>
        <v>0</v>
      </c>
      <c r="BF174" s="105">
        <f>IF(U174="znížená",N174,0)</f>
        <v>0</v>
      </c>
      <c r="BG174" s="105">
        <f>IF(U174="zákl. prenesená",N174,0)</f>
        <v>0</v>
      </c>
      <c r="BH174" s="105">
        <f>IF(U174="zníž. prenesená",N174,0)</f>
        <v>0</v>
      </c>
      <c r="BI174" s="105">
        <f>IF(U174="nulová",N174,0)</f>
        <v>0</v>
      </c>
      <c r="BJ174" s="18" t="s">
        <v>119</v>
      </c>
      <c r="BK174" s="169">
        <f>ROUND(L174*K174,3)</f>
        <v>0</v>
      </c>
      <c r="BL174" s="18" t="s">
        <v>314</v>
      </c>
      <c r="BM174" s="18" t="s">
        <v>319</v>
      </c>
    </row>
    <row r="175" spans="2:65" s="1" customFormat="1" ht="25.5" customHeight="1">
      <c r="B175" s="34"/>
      <c r="C175" s="162" t="s">
        <v>320</v>
      </c>
      <c r="D175" s="162" t="s">
        <v>141</v>
      </c>
      <c r="E175" s="163" t="s">
        <v>321</v>
      </c>
      <c r="F175" s="241" t="s">
        <v>322</v>
      </c>
      <c r="G175" s="241"/>
      <c r="H175" s="241"/>
      <c r="I175" s="241"/>
      <c r="J175" s="164" t="s">
        <v>313</v>
      </c>
      <c r="K175" s="165">
        <v>1</v>
      </c>
      <c r="L175" s="242">
        <v>0</v>
      </c>
      <c r="M175" s="243"/>
      <c r="N175" s="244">
        <f>ROUND(L175*K175,3)</f>
        <v>0</v>
      </c>
      <c r="O175" s="244"/>
      <c r="P175" s="244"/>
      <c r="Q175" s="244"/>
      <c r="R175" s="36"/>
      <c r="T175" s="166" t="s">
        <v>20</v>
      </c>
      <c r="U175" s="43" t="s">
        <v>43</v>
      </c>
      <c r="V175" s="35"/>
      <c r="W175" s="167">
        <f>V175*K175</f>
        <v>0</v>
      </c>
      <c r="X175" s="167">
        <v>0</v>
      </c>
      <c r="Y175" s="167">
        <f>X175*K175</f>
        <v>0</v>
      </c>
      <c r="Z175" s="167">
        <v>0</v>
      </c>
      <c r="AA175" s="168">
        <f>Z175*K175</f>
        <v>0</v>
      </c>
      <c r="AR175" s="18" t="s">
        <v>314</v>
      </c>
      <c r="AT175" s="18" t="s">
        <v>141</v>
      </c>
      <c r="AU175" s="18" t="s">
        <v>82</v>
      </c>
      <c r="AY175" s="18" t="s">
        <v>140</v>
      </c>
      <c r="BE175" s="105">
        <f>IF(U175="základná",N175,0)</f>
        <v>0</v>
      </c>
      <c r="BF175" s="105">
        <f>IF(U175="znížená",N175,0)</f>
        <v>0</v>
      </c>
      <c r="BG175" s="105">
        <f>IF(U175="zákl. prenesená",N175,0)</f>
        <v>0</v>
      </c>
      <c r="BH175" s="105">
        <f>IF(U175="zníž. prenesená",N175,0)</f>
        <v>0</v>
      </c>
      <c r="BI175" s="105">
        <f>IF(U175="nulová",N175,0)</f>
        <v>0</v>
      </c>
      <c r="BJ175" s="18" t="s">
        <v>119</v>
      </c>
      <c r="BK175" s="169">
        <f>ROUND(L175*K175,3)</f>
        <v>0</v>
      </c>
      <c r="BL175" s="18" t="s">
        <v>314</v>
      </c>
      <c r="BM175" s="18" t="s">
        <v>323</v>
      </c>
    </row>
    <row r="176" spans="2:65" s="1" customFormat="1" ht="25.5" customHeight="1">
      <c r="B176" s="34"/>
      <c r="C176" s="162" t="s">
        <v>324</v>
      </c>
      <c r="D176" s="162" t="s">
        <v>141</v>
      </c>
      <c r="E176" s="163" t="s">
        <v>325</v>
      </c>
      <c r="F176" s="241" t="s">
        <v>326</v>
      </c>
      <c r="G176" s="241"/>
      <c r="H176" s="241"/>
      <c r="I176" s="241"/>
      <c r="J176" s="164" t="s">
        <v>313</v>
      </c>
      <c r="K176" s="165">
        <v>1</v>
      </c>
      <c r="L176" s="242">
        <v>0</v>
      </c>
      <c r="M176" s="243"/>
      <c r="N176" s="244">
        <f>ROUND(L176*K176,3)</f>
        <v>0</v>
      </c>
      <c r="O176" s="244"/>
      <c r="P176" s="244"/>
      <c r="Q176" s="244"/>
      <c r="R176" s="36"/>
      <c r="T176" s="166" t="s">
        <v>20</v>
      </c>
      <c r="U176" s="43" t="s">
        <v>43</v>
      </c>
      <c r="V176" s="35"/>
      <c r="W176" s="167">
        <f>V176*K176</f>
        <v>0</v>
      </c>
      <c r="X176" s="167">
        <v>0</v>
      </c>
      <c r="Y176" s="167">
        <f>X176*K176</f>
        <v>0</v>
      </c>
      <c r="Z176" s="167">
        <v>0</v>
      </c>
      <c r="AA176" s="168">
        <f>Z176*K176</f>
        <v>0</v>
      </c>
      <c r="AR176" s="18" t="s">
        <v>314</v>
      </c>
      <c r="AT176" s="18" t="s">
        <v>141</v>
      </c>
      <c r="AU176" s="18" t="s">
        <v>82</v>
      </c>
      <c r="AY176" s="18" t="s">
        <v>140</v>
      </c>
      <c r="BE176" s="105">
        <f>IF(U176="základná",N176,0)</f>
        <v>0</v>
      </c>
      <c r="BF176" s="105">
        <f>IF(U176="znížená",N176,0)</f>
        <v>0</v>
      </c>
      <c r="BG176" s="105">
        <f>IF(U176="zákl. prenesená",N176,0)</f>
        <v>0</v>
      </c>
      <c r="BH176" s="105">
        <f>IF(U176="zníž. prenesená",N176,0)</f>
        <v>0</v>
      </c>
      <c r="BI176" s="105">
        <f>IF(U176="nulová",N176,0)</f>
        <v>0</v>
      </c>
      <c r="BJ176" s="18" t="s">
        <v>119</v>
      </c>
      <c r="BK176" s="169">
        <f>ROUND(L176*K176,3)</f>
        <v>0</v>
      </c>
      <c r="BL176" s="18" t="s">
        <v>314</v>
      </c>
      <c r="BM176" s="18" t="s">
        <v>327</v>
      </c>
    </row>
    <row r="177" spans="2:63" s="1" customFormat="1" ht="49.95" customHeight="1">
      <c r="B177" s="34"/>
      <c r="C177" s="35"/>
      <c r="D177" s="153" t="s">
        <v>328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257">
        <f>BK177</f>
        <v>0</v>
      </c>
      <c r="O177" s="258"/>
      <c r="P177" s="258"/>
      <c r="Q177" s="258"/>
      <c r="R177" s="36"/>
      <c r="T177" s="142"/>
      <c r="U177" s="55"/>
      <c r="V177" s="55"/>
      <c r="W177" s="55"/>
      <c r="X177" s="55"/>
      <c r="Y177" s="55"/>
      <c r="Z177" s="55"/>
      <c r="AA177" s="57"/>
      <c r="AT177" s="18" t="s">
        <v>75</v>
      </c>
      <c r="AU177" s="18" t="s">
        <v>76</v>
      </c>
      <c r="AY177" s="18" t="s">
        <v>329</v>
      </c>
      <c r="BK177" s="169">
        <v>0</v>
      </c>
    </row>
    <row r="178" spans="2:63" s="1" customFormat="1" ht="6.9" customHeight="1">
      <c r="B178" s="58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60"/>
    </row>
  </sheetData>
  <sheetProtection algorithmName="SHA-512" hashValue="B1O5F9epf26lr4nnOH8p987LxyA5sB3jD+DPRwVbC4IKEUlBFPGvLy6dURjLDrGlxRlMsoxtc8m3LIWlLlo/kQ==" saltValue="86xr6tJSoQ8G8QsFYPu9fV6T9tfjafWQ8jO51w8T3Vsp6HT/XtynZgi5oVlZ+xLdwQMSpj8I8SRZCl78TUArWg==" spinCount="10" sheet="1" objects="1" scenarios="1" formatColumns="0" formatRows="0"/>
  <mergeCells count="215">
    <mergeCell ref="N177:Q177"/>
    <mergeCell ref="H1:K1"/>
    <mergeCell ref="S2:AC2"/>
    <mergeCell ref="N123:Q123"/>
    <mergeCell ref="N124:Q124"/>
    <mergeCell ref="N125:Q125"/>
    <mergeCell ref="N142:Q142"/>
    <mergeCell ref="N151:Q151"/>
    <mergeCell ref="N166:Q166"/>
    <mergeCell ref="N168:Q168"/>
    <mergeCell ref="N169:Q169"/>
    <mergeCell ref="N172:Q172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22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SO 01 Chodník</vt:lpstr>
      <vt:lpstr>'1 - SO 01 Chodník'!Názvy_tlače</vt:lpstr>
      <vt:lpstr>'Rekapitulácia stavby'!Názvy_tlače</vt:lpstr>
      <vt:lpstr>'1 - SO 01 Chodník'!Oblasť_tlače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PatrikMeliš\Patrik</dc:creator>
  <cp:lastModifiedBy>pc</cp:lastModifiedBy>
  <dcterms:created xsi:type="dcterms:W3CDTF">2018-06-24T16:12:06Z</dcterms:created>
  <dcterms:modified xsi:type="dcterms:W3CDTF">2018-08-24T11:03:36Z</dcterms:modified>
</cp:coreProperties>
</file>